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0" yWindow="0" windowWidth="19200" windowHeight="10695"/>
  </bookViews>
  <sheets>
    <sheet name="STOCK Ladies" sheetId="1" r:id="rId1"/>
    <sheet name="GOOD GUYS " sheetId="2" r:id="rId2"/>
    <sheet name="GG" sheetId="3" r:id="rId3"/>
    <sheet name="GOLDEN " sheetId="4" r:id="rId4"/>
  </sheets>
  <calcPr calcId="145621"/>
</workbook>
</file>

<file path=xl/calcChain.xml><?xml version="1.0" encoding="utf-8"?>
<calcChain xmlns="http://schemas.openxmlformats.org/spreadsheetml/2006/main">
  <c r="J5" i="1" l="1"/>
  <c r="L19" i="3"/>
  <c r="L20" i="3"/>
  <c r="L12" i="3"/>
  <c r="L7" i="3" l="1"/>
  <c r="L4" i="3"/>
  <c r="F30" i="3" l="1"/>
  <c r="E30" i="3"/>
  <c r="D30" i="3"/>
  <c r="L29" i="3"/>
  <c r="L28" i="3"/>
  <c r="L27" i="3"/>
  <c r="L26" i="3"/>
  <c r="L25" i="3"/>
  <c r="L24" i="3"/>
  <c r="L30" i="3" l="1"/>
  <c r="J93" i="1"/>
  <c r="J92" i="1"/>
  <c r="J91" i="1"/>
  <c r="J90" i="1"/>
  <c r="J89" i="1"/>
  <c r="J87" i="1"/>
  <c r="J86" i="1"/>
  <c r="J85" i="1"/>
  <c r="J84" i="1"/>
  <c r="J83" i="1"/>
  <c r="J82" i="1"/>
  <c r="J81" i="1"/>
  <c r="J80" i="1"/>
  <c r="J79" i="1"/>
  <c r="D88" i="1"/>
  <c r="E88" i="1"/>
  <c r="F88" i="1"/>
  <c r="G88" i="1"/>
  <c r="H88" i="1"/>
  <c r="I88" i="1"/>
  <c r="J77" i="1"/>
  <c r="J76" i="1"/>
  <c r="J74" i="1"/>
  <c r="J73" i="1"/>
  <c r="J72" i="1"/>
  <c r="J71" i="1"/>
  <c r="J69" i="1"/>
  <c r="J68" i="1"/>
  <c r="J67" i="1"/>
  <c r="J66" i="1"/>
  <c r="J65" i="1"/>
  <c r="J63" i="1"/>
  <c r="J62" i="1"/>
  <c r="J61" i="1"/>
  <c r="J60" i="1"/>
  <c r="J56" i="1"/>
  <c r="J57" i="1"/>
  <c r="J58" i="1"/>
  <c r="D59" i="1"/>
  <c r="E59" i="1"/>
  <c r="F59" i="1"/>
  <c r="G59" i="1"/>
  <c r="H59" i="1"/>
  <c r="I59" i="1"/>
  <c r="D64" i="1"/>
  <c r="E64" i="1"/>
  <c r="F64" i="1"/>
  <c r="G64" i="1"/>
  <c r="H64" i="1"/>
  <c r="I64" i="1"/>
  <c r="D70" i="1"/>
  <c r="E70" i="1"/>
  <c r="F70" i="1"/>
  <c r="G70" i="1"/>
  <c r="H70" i="1"/>
  <c r="I70" i="1"/>
  <c r="D75" i="1"/>
  <c r="E75" i="1"/>
  <c r="F75" i="1"/>
  <c r="G75" i="1"/>
  <c r="H75" i="1"/>
  <c r="I75" i="1"/>
  <c r="D78" i="1"/>
  <c r="E78" i="1"/>
  <c r="F78" i="1"/>
  <c r="G78" i="1"/>
  <c r="H78" i="1"/>
  <c r="I78" i="1"/>
  <c r="D94" i="1"/>
  <c r="E94" i="1"/>
  <c r="F94" i="1"/>
  <c r="G94" i="1"/>
  <c r="H94" i="1"/>
  <c r="I94" i="1"/>
  <c r="J54" i="1"/>
  <c r="J53" i="1"/>
  <c r="J52" i="1"/>
  <c r="J50" i="1"/>
  <c r="J49" i="1"/>
  <c r="J48" i="1"/>
  <c r="J47" i="1"/>
  <c r="J46" i="1"/>
  <c r="J45" i="1"/>
  <c r="J43" i="1"/>
  <c r="J41" i="1"/>
  <c r="J40" i="1"/>
  <c r="J38" i="1"/>
  <c r="J37" i="1"/>
  <c r="J36" i="1"/>
  <c r="J34" i="1"/>
  <c r="J33" i="1"/>
  <c r="J32" i="1"/>
  <c r="J31" i="1"/>
  <c r="J30" i="1"/>
  <c r="J29" i="1"/>
  <c r="J28" i="1"/>
  <c r="J27" i="1"/>
  <c r="J26" i="1"/>
  <c r="J24" i="1"/>
  <c r="J23" i="1"/>
  <c r="J22" i="1"/>
  <c r="J20" i="1"/>
  <c r="J19" i="1"/>
  <c r="J18" i="1"/>
  <c r="J17" i="1"/>
  <c r="J15" i="1"/>
  <c r="J14" i="1"/>
  <c r="J13" i="1"/>
  <c r="J12" i="1"/>
  <c r="J11" i="1"/>
  <c r="J10" i="1"/>
  <c r="J9" i="1"/>
  <c r="J8" i="1"/>
  <c r="J7" i="1"/>
  <c r="J6" i="1"/>
  <c r="D16" i="1"/>
  <c r="E16" i="1"/>
  <c r="F16" i="1"/>
  <c r="G16" i="1"/>
  <c r="H16" i="1"/>
  <c r="I16" i="1"/>
  <c r="M62" i="2"/>
  <c r="M61" i="2"/>
  <c r="M60" i="2"/>
  <c r="M59" i="2"/>
  <c r="M58" i="2"/>
  <c r="M57" i="2"/>
  <c r="M56" i="2"/>
  <c r="J88" i="1" l="1"/>
  <c r="J94" i="1"/>
  <c r="J59" i="1"/>
  <c r="J78" i="1"/>
  <c r="J75" i="1"/>
  <c r="J70" i="1"/>
  <c r="J64" i="1"/>
  <c r="J16" i="1"/>
  <c r="M50" i="2" l="1"/>
  <c r="M51" i="2"/>
  <c r="E52" i="2"/>
  <c r="F52" i="2"/>
  <c r="G52" i="2"/>
  <c r="H52" i="2"/>
  <c r="I52" i="2"/>
  <c r="J52" i="2"/>
  <c r="K52" i="2"/>
  <c r="L52" i="2"/>
  <c r="M54" i="2"/>
  <c r="M53" i="2"/>
  <c r="F41" i="2"/>
  <c r="H41" i="2"/>
  <c r="I41" i="2"/>
  <c r="J41" i="2"/>
  <c r="K41" i="2"/>
  <c r="L41" i="2"/>
  <c r="E36" i="2"/>
  <c r="M36" i="2" s="1"/>
  <c r="I41" i="4"/>
  <c r="H41" i="4"/>
  <c r="G41" i="4"/>
  <c r="E41" i="4"/>
  <c r="I39" i="4"/>
  <c r="H39" i="4"/>
  <c r="G39" i="4"/>
  <c r="E39" i="4"/>
  <c r="J37" i="4"/>
  <c r="I37" i="4"/>
  <c r="H37" i="4"/>
  <c r="F37" i="4"/>
  <c r="E37" i="4"/>
  <c r="D37" i="4"/>
  <c r="I35" i="4"/>
  <c r="H35" i="4"/>
  <c r="E35" i="4"/>
  <c r="I33" i="4"/>
  <c r="H33" i="4"/>
  <c r="E33" i="4"/>
  <c r="I31" i="4"/>
  <c r="H31" i="4"/>
  <c r="E31" i="4"/>
  <c r="J24" i="4"/>
  <c r="J25" i="4" s="1"/>
  <c r="I25" i="4"/>
  <c r="H25" i="4"/>
  <c r="G25" i="4"/>
  <c r="F25" i="4"/>
  <c r="E25" i="4"/>
  <c r="D25" i="4"/>
  <c r="M52" i="2" l="1"/>
  <c r="H23" i="4"/>
  <c r="I23" i="4"/>
  <c r="E22" i="4"/>
  <c r="E23" i="4" s="1"/>
  <c r="F22" i="4"/>
  <c r="F23" i="4" s="1"/>
  <c r="G22" i="4"/>
  <c r="G23" i="4" s="1"/>
  <c r="D23" i="4"/>
  <c r="I18" i="4"/>
  <c r="H18" i="4"/>
  <c r="I16" i="4"/>
  <c r="H16" i="4"/>
  <c r="H14" i="4"/>
  <c r="I14" i="4"/>
  <c r="D14" i="4"/>
  <c r="J4" i="4"/>
  <c r="I12" i="4"/>
  <c r="H12" i="4"/>
  <c r="E12" i="4"/>
  <c r="E9" i="4"/>
  <c r="G9" i="4"/>
  <c r="H9" i="4"/>
  <c r="I9" i="4"/>
  <c r="D6" i="4"/>
  <c r="G6" i="4"/>
  <c r="H6" i="4"/>
  <c r="I6" i="4"/>
  <c r="M22" i="2" l="1"/>
  <c r="M21" i="2"/>
  <c r="M20" i="2"/>
  <c r="M19" i="2"/>
  <c r="E90" i="2"/>
  <c r="E94" i="2" s="1"/>
  <c r="F90" i="2"/>
  <c r="F94" i="2" s="1"/>
  <c r="G90" i="2"/>
  <c r="G94" i="2" s="1"/>
  <c r="M92" i="2"/>
  <c r="M93" i="2"/>
  <c r="H94" i="2"/>
  <c r="I94" i="2"/>
  <c r="J94" i="2"/>
  <c r="K94" i="2"/>
  <c r="L94" i="2"/>
  <c r="D48" i="3"/>
  <c r="F48" i="3"/>
  <c r="D49" i="3"/>
  <c r="F49" i="3"/>
  <c r="L10" i="3"/>
  <c r="L48" i="3" l="1"/>
  <c r="M91" i="2"/>
  <c r="M94" i="2"/>
  <c r="M90" i="2"/>
  <c r="L49" i="3"/>
  <c r="L16" i="3"/>
  <c r="D9" i="3"/>
  <c r="H29" i="4"/>
  <c r="H43" i="4" s="1"/>
  <c r="I29" i="4"/>
  <c r="H21" i="4"/>
  <c r="I21" i="4"/>
  <c r="F40" i="4"/>
  <c r="F41" i="4" s="1"/>
  <c r="D40" i="4"/>
  <c r="D41" i="4" s="1"/>
  <c r="F38" i="4"/>
  <c r="F39" i="4" s="1"/>
  <c r="D38" i="4"/>
  <c r="D39" i="4" s="1"/>
  <c r="G36" i="4"/>
  <c r="G37" i="4" s="1"/>
  <c r="G34" i="4"/>
  <c r="G35" i="4" s="1"/>
  <c r="F34" i="4"/>
  <c r="F35" i="4" s="1"/>
  <c r="D34" i="4"/>
  <c r="D35" i="4" s="1"/>
  <c r="G32" i="4"/>
  <c r="G33" i="4" s="1"/>
  <c r="F32" i="4"/>
  <c r="F33" i="4" s="1"/>
  <c r="D32" i="4"/>
  <c r="D33" i="4" s="1"/>
  <c r="D30" i="4"/>
  <c r="D31" i="4" s="1"/>
  <c r="G30" i="4"/>
  <c r="G31" i="4" s="1"/>
  <c r="F30" i="4"/>
  <c r="F31" i="4" s="1"/>
  <c r="G28" i="4"/>
  <c r="F28" i="4"/>
  <c r="D28" i="4"/>
  <c r="G27" i="4"/>
  <c r="F27" i="4"/>
  <c r="D27" i="4"/>
  <c r="F26" i="4"/>
  <c r="F11" i="4"/>
  <c r="G11" i="4"/>
  <c r="D11" i="4"/>
  <c r="G10" i="4"/>
  <c r="F10" i="4"/>
  <c r="F12" i="4" s="1"/>
  <c r="D10" i="4"/>
  <c r="F20" i="4"/>
  <c r="G20" i="4"/>
  <c r="D20" i="4"/>
  <c r="F19" i="4"/>
  <c r="G19" i="4"/>
  <c r="D19" i="4"/>
  <c r="G17" i="4"/>
  <c r="G18" i="4" s="1"/>
  <c r="F17" i="4"/>
  <c r="F18" i="4" s="1"/>
  <c r="E18" i="4"/>
  <c r="D17" i="4"/>
  <c r="D18" i="4" s="1"/>
  <c r="E15" i="4"/>
  <c r="E16" i="4" s="1"/>
  <c r="D15" i="4"/>
  <c r="D16" i="4" s="1"/>
  <c r="G15" i="4"/>
  <c r="G16" i="4" s="1"/>
  <c r="F15" i="4"/>
  <c r="F16" i="4" s="1"/>
  <c r="E13" i="4"/>
  <c r="G13" i="4"/>
  <c r="G14" i="4" s="1"/>
  <c r="F13" i="4"/>
  <c r="F14" i="4" s="1"/>
  <c r="F8" i="4"/>
  <c r="F7" i="4"/>
  <c r="D7" i="4"/>
  <c r="D9" i="4" s="1"/>
  <c r="F5" i="4"/>
  <c r="F6" i="4" s="1"/>
  <c r="E5" i="4"/>
  <c r="K96" i="2"/>
  <c r="J96" i="2"/>
  <c r="I96" i="2"/>
  <c r="H96" i="2"/>
  <c r="G96" i="2"/>
  <c r="F96" i="2"/>
  <c r="E96" i="2"/>
  <c r="M95" i="2"/>
  <c r="I43" i="4" l="1"/>
  <c r="D29" i="4"/>
  <c r="D21" i="4"/>
  <c r="D43" i="4" s="1"/>
  <c r="F21" i="4"/>
  <c r="D12" i="4"/>
  <c r="E6" i="4"/>
  <c r="J5" i="4"/>
  <c r="J6" i="4" s="1"/>
  <c r="E14" i="4"/>
  <c r="J13" i="4"/>
  <c r="J14" i="4" s="1"/>
  <c r="G12" i="4"/>
  <c r="F9" i="4"/>
  <c r="J8" i="4"/>
  <c r="G29" i="4"/>
  <c r="J27" i="4"/>
  <c r="F29" i="4"/>
  <c r="F43" i="4" s="1"/>
  <c r="J38" i="4"/>
  <c r="J39" i="4" s="1"/>
  <c r="J7" i="4"/>
  <c r="J26" i="4"/>
  <c r="J40" i="4"/>
  <c r="J41" i="4" s="1"/>
  <c r="E21" i="4"/>
  <c r="G21" i="4"/>
  <c r="J28" i="4"/>
  <c r="J30" i="4"/>
  <c r="J31" i="4" s="1"/>
  <c r="J11" i="4"/>
  <c r="J32" i="4"/>
  <c r="J33" i="4" s="1"/>
  <c r="J17" i="4"/>
  <c r="J18" i="4" s="1"/>
  <c r="J34" i="4"/>
  <c r="J35" i="4" s="1"/>
  <c r="E29" i="4"/>
  <c r="E43" i="4" s="1"/>
  <c r="J10" i="4"/>
  <c r="J22" i="4"/>
  <c r="J23" i="4" s="1"/>
  <c r="J20" i="4"/>
  <c r="J19" i="4"/>
  <c r="J15" i="4"/>
  <c r="J16" i="4" s="1"/>
  <c r="M96" i="2"/>
  <c r="G43" i="4" l="1"/>
  <c r="J12" i="4"/>
  <c r="J9" i="4"/>
  <c r="J29" i="4"/>
  <c r="J21" i="4"/>
  <c r="J43" i="4" l="1"/>
  <c r="M86" i="2"/>
  <c r="M88" i="2"/>
  <c r="H89" i="2"/>
  <c r="I89" i="2"/>
  <c r="J89" i="2"/>
  <c r="K89" i="2"/>
  <c r="L89" i="2"/>
  <c r="H83" i="2"/>
  <c r="I83" i="2"/>
  <c r="J83" i="2"/>
  <c r="K83" i="2"/>
  <c r="L83" i="2"/>
  <c r="G78" i="2"/>
  <c r="F78" i="2"/>
  <c r="E75" i="2"/>
  <c r="E78" i="2" s="1"/>
  <c r="K78" i="2"/>
  <c r="J78" i="2"/>
  <c r="I78" i="2"/>
  <c r="H78" i="2"/>
  <c r="K74" i="2"/>
  <c r="J74" i="2"/>
  <c r="I74" i="2"/>
  <c r="H74" i="2"/>
  <c r="G74" i="2"/>
  <c r="F74" i="2"/>
  <c r="E74" i="2"/>
  <c r="F70" i="2"/>
  <c r="G70" i="2"/>
  <c r="H70" i="2"/>
  <c r="I70" i="2"/>
  <c r="J70" i="2"/>
  <c r="K70" i="2"/>
  <c r="E70" i="2"/>
  <c r="H67" i="2"/>
  <c r="I67" i="2"/>
  <c r="J67" i="2"/>
  <c r="K67" i="2"/>
  <c r="L67" i="2"/>
  <c r="L70" i="2" s="1"/>
  <c r="L74" i="2" s="1"/>
  <c r="L78" i="2" s="1"/>
  <c r="G66" i="2"/>
  <c r="F66" i="2"/>
  <c r="E66" i="2"/>
  <c r="G65" i="2"/>
  <c r="F65" i="2"/>
  <c r="J58" i="3"/>
  <c r="K58" i="3"/>
  <c r="I44" i="3"/>
  <c r="J44" i="3"/>
  <c r="K44" i="3"/>
  <c r="I30" i="3"/>
  <c r="J30" i="3"/>
  <c r="K30" i="3"/>
  <c r="J23" i="3"/>
  <c r="K23" i="3"/>
  <c r="J15" i="3"/>
  <c r="K15" i="3"/>
  <c r="J9" i="3"/>
  <c r="K9" i="3"/>
  <c r="L5" i="3"/>
  <c r="L6" i="3"/>
  <c r="L8" i="3"/>
  <c r="E9" i="3"/>
  <c r="F9" i="3"/>
  <c r="G9" i="3"/>
  <c r="H9" i="3"/>
  <c r="I9" i="3"/>
  <c r="I58" i="3"/>
  <c r="H58" i="3"/>
  <c r="G58" i="3"/>
  <c r="L57" i="3"/>
  <c r="L56" i="3"/>
  <c r="L55" i="3"/>
  <c r="L54" i="3"/>
  <c r="L53" i="3"/>
  <c r="L52" i="3"/>
  <c r="L51" i="3"/>
  <c r="L50" i="3"/>
  <c r="F47" i="3"/>
  <c r="D47" i="3"/>
  <c r="H44" i="3"/>
  <c r="G44" i="3"/>
  <c r="L43" i="3"/>
  <c r="L42" i="3"/>
  <c r="L41" i="3"/>
  <c r="L40" i="3"/>
  <c r="L39" i="3"/>
  <c r="L38" i="3"/>
  <c r="L37" i="3"/>
  <c r="L36" i="3"/>
  <c r="L35" i="3"/>
  <c r="H30" i="3"/>
  <c r="G30" i="3"/>
  <c r="I23" i="3"/>
  <c r="H23" i="3"/>
  <c r="G23" i="3"/>
  <c r="F23" i="3"/>
  <c r="E23" i="3"/>
  <c r="D23" i="3"/>
  <c r="L22" i="3"/>
  <c r="L21" i="3"/>
  <c r="L18" i="3"/>
  <c r="L17" i="3"/>
  <c r="I15" i="3"/>
  <c r="H15" i="3"/>
  <c r="G15" i="3"/>
  <c r="F15" i="3"/>
  <c r="E15" i="3"/>
  <c r="D15" i="3"/>
  <c r="L14" i="3"/>
  <c r="L13" i="3"/>
  <c r="L11" i="3"/>
  <c r="K60" i="3" l="1"/>
  <c r="G60" i="3"/>
  <c r="I60" i="3"/>
  <c r="J60" i="3"/>
  <c r="H60" i="3"/>
  <c r="E58" i="3"/>
  <c r="E44" i="3"/>
  <c r="F44" i="3"/>
  <c r="L33" i="3"/>
  <c r="L32" i="3"/>
  <c r="F58" i="3"/>
  <c r="L47" i="3"/>
  <c r="L15" i="3"/>
  <c r="D44" i="3"/>
  <c r="L46" i="3"/>
  <c r="L34" i="3"/>
  <c r="D58" i="3"/>
  <c r="E83" i="2"/>
  <c r="D89" i="2"/>
  <c r="D98" i="2" s="1"/>
  <c r="M84" i="2"/>
  <c r="M85" i="2"/>
  <c r="M87" i="2"/>
  <c r="G89" i="2"/>
  <c r="F89" i="2"/>
  <c r="E89" i="2"/>
  <c r="M74" i="2"/>
  <c r="G83" i="2"/>
  <c r="F83" i="2"/>
  <c r="M78" i="2"/>
  <c r="M70" i="2"/>
  <c r="L23" i="3"/>
  <c r="L9" i="3"/>
  <c r="L45" i="3"/>
  <c r="L31" i="3"/>
  <c r="D60" i="3" l="1"/>
  <c r="E60" i="3"/>
  <c r="F60" i="3"/>
  <c r="L44" i="3"/>
  <c r="L58" i="3"/>
  <c r="M83" i="2"/>
  <c r="L60" i="3" l="1"/>
  <c r="E65" i="2"/>
  <c r="M65" i="2" s="1"/>
  <c r="G64" i="2"/>
  <c r="G67" i="2" s="1"/>
  <c r="F64" i="2"/>
  <c r="F67" i="2" s="1"/>
  <c r="E64" i="2"/>
  <c r="K63" i="2"/>
  <c r="K98" i="2" s="1"/>
  <c r="L63" i="2"/>
  <c r="L98" i="2" s="1"/>
  <c r="M66" i="2"/>
  <c r="M68" i="2"/>
  <c r="M69" i="2"/>
  <c r="M71" i="2"/>
  <c r="M72" i="2"/>
  <c r="M73" i="2"/>
  <c r="M75" i="2"/>
  <c r="M76" i="2"/>
  <c r="M77" i="2"/>
  <c r="M79" i="2"/>
  <c r="M80" i="2"/>
  <c r="M81" i="2"/>
  <c r="M82" i="2"/>
  <c r="G55" i="2"/>
  <c r="F55" i="2"/>
  <c r="K55" i="2"/>
  <c r="L55" i="2"/>
  <c r="L49" i="2"/>
  <c r="K49" i="2"/>
  <c r="J49" i="2"/>
  <c r="I49" i="2"/>
  <c r="H49" i="2"/>
  <c r="G49" i="2"/>
  <c r="F49" i="2"/>
  <c r="E49" i="2"/>
  <c r="L46" i="2"/>
  <c r="K46" i="2"/>
  <c r="J46" i="2"/>
  <c r="I46" i="2"/>
  <c r="H46" i="2"/>
  <c r="E45" i="2"/>
  <c r="G40" i="2"/>
  <c r="E40" i="2"/>
  <c r="G39" i="2"/>
  <c r="E39" i="2"/>
  <c r="G38" i="2"/>
  <c r="E38" i="2"/>
  <c r="H37" i="2"/>
  <c r="I37" i="2"/>
  <c r="J37" i="2"/>
  <c r="K37" i="2"/>
  <c r="L37" i="2"/>
  <c r="H28" i="2"/>
  <c r="I28" i="2"/>
  <c r="J28" i="2"/>
  <c r="M25" i="2"/>
  <c r="M26" i="2"/>
  <c r="M27" i="2"/>
  <c r="L28" i="2"/>
  <c r="L35" i="2" s="1"/>
  <c r="K28" i="2"/>
  <c r="K35" i="2" s="1"/>
  <c r="G28" i="2"/>
  <c r="F28" i="2"/>
  <c r="E28" i="2"/>
  <c r="F23" i="2"/>
  <c r="G23" i="2"/>
  <c r="H23" i="2"/>
  <c r="I23" i="2"/>
  <c r="J23" i="2"/>
  <c r="K23" i="2"/>
  <c r="L23" i="2"/>
  <c r="E23" i="2"/>
  <c r="F18" i="2"/>
  <c r="G18" i="2"/>
  <c r="H18" i="2"/>
  <c r="I18" i="2"/>
  <c r="J18" i="2"/>
  <c r="K18" i="2"/>
  <c r="L18" i="2"/>
  <c r="E18" i="2"/>
  <c r="M5" i="2"/>
  <c r="M7" i="2"/>
  <c r="M9" i="2"/>
  <c r="M10" i="2"/>
  <c r="M11" i="2"/>
  <c r="M12" i="2"/>
  <c r="M13" i="2"/>
  <c r="M14" i="2"/>
  <c r="M15" i="2"/>
  <c r="M16" i="2"/>
  <c r="M17" i="2"/>
  <c r="M29" i="2"/>
  <c r="M34" i="2"/>
  <c r="M47" i="2"/>
  <c r="M48" i="2"/>
  <c r="E55" i="1"/>
  <c r="F55" i="1"/>
  <c r="G55" i="1"/>
  <c r="H55" i="1"/>
  <c r="I55" i="1"/>
  <c r="D55" i="1"/>
  <c r="E51" i="1"/>
  <c r="F51" i="1"/>
  <c r="G51" i="1"/>
  <c r="H51" i="1"/>
  <c r="I51" i="1"/>
  <c r="D51" i="1"/>
  <c r="E44" i="1"/>
  <c r="F44" i="1"/>
  <c r="G44" i="1"/>
  <c r="H44" i="1"/>
  <c r="I44" i="1"/>
  <c r="D44" i="1"/>
  <c r="E42" i="1"/>
  <c r="F42" i="1"/>
  <c r="G42" i="1"/>
  <c r="H42" i="1"/>
  <c r="I42" i="1"/>
  <c r="D42" i="1"/>
  <c r="E39" i="1"/>
  <c r="F39" i="1"/>
  <c r="G39" i="1"/>
  <c r="H39" i="1"/>
  <c r="I39" i="1"/>
  <c r="D39" i="1"/>
  <c r="D35" i="1"/>
  <c r="E35" i="1"/>
  <c r="F35" i="1"/>
  <c r="G35" i="1"/>
  <c r="H35" i="1"/>
  <c r="I35" i="1"/>
  <c r="D25" i="1"/>
  <c r="E25" i="1"/>
  <c r="F25" i="1"/>
  <c r="G25" i="1"/>
  <c r="H25" i="1"/>
  <c r="I25" i="1"/>
  <c r="E21" i="1"/>
  <c r="F21" i="1"/>
  <c r="G21" i="1"/>
  <c r="H21" i="1"/>
  <c r="I21" i="1"/>
  <c r="D21" i="1"/>
  <c r="G41" i="2" l="1"/>
  <c r="E41" i="2"/>
  <c r="G37" i="2"/>
  <c r="F37" i="2"/>
  <c r="E37" i="2"/>
  <c r="H35" i="2"/>
  <c r="J25" i="1"/>
  <c r="F35" i="2"/>
  <c r="J35" i="2"/>
  <c r="F63" i="2"/>
  <c r="F98" i="2" s="1"/>
  <c r="J21" i="1"/>
  <c r="J35" i="1"/>
  <c r="G96" i="1"/>
  <c r="J42" i="1"/>
  <c r="F96" i="1"/>
  <c r="E35" i="2"/>
  <c r="I35" i="2"/>
  <c r="I96" i="1"/>
  <c r="E96" i="1"/>
  <c r="J39" i="1"/>
  <c r="D96" i="1"/>
  <c r="H96" i="1"/>
  <c r="M89" i="2"/>
  <c r="G46" i="2"/>
  <c r="G35" i="2"/>
  <c r="F46" i="2"/>
  <c r="H63" i="2"/>
  <c r="H98" i="2" s="1"/>
  <c r="E46" i="2"/>
  <c r="E55" i="2"/>
  <c r="E67" i="2"/>
  <c r="M64" i="2"/>
  <c r="I63" i="2"/>
  <c r="I98" i="2" s="1"/>
  <c r="J63" i="2"/>
  <c r="J98" i="2" s="1"/>
  <c r="G63" i="2"/>
  <c r="G98" i="2" s="1"/>
  <c r="E63" i="2"/>
  <c r="H55" i="2"/>
  <c r="J55" i="2"/>
  <c r="I55" i="2"/>
  <c r="M49" i="2"/>
  <c r="M45" i="2"/>
  <c r="M44" i="2"/>
  <c r="M43" i="2"/>
  <c r="M42" i="2"/>
  <c r="M40" i="2"/>
  <c r="M39" i="2"/>
  <c r="M38" i="2"/>
  <c r="M33" i="2"/>
  <c r="M32" i="2"/>
  <c r="M31" i="2"/>
  <c r="M30" i="2"/>
  <c r="M24" i="2"/>
  <c r="M28" i="2"/>
  <c r="M23" i="2"/>
  <c r="M18" i="2"/>
  <c r="M6" i="2"/>
  <c r="M8" i="2"/>
  <c r="J55" i="1"/>
  <c r="J51" i="1"/>
  <c r="J44" i="1"/>
  <c r="E98" i="2" l="1"/>
  <c r="M37" i="2"/>
  <c r="M41" i="2"/>
  <c r="J96" i="1"/>
  <c r="M67" i="2"/>
  <c r="M46" i="2"/>
  <c r="M35" i="2"/>
  <c r="M63" i="2"/>
  <c r="M55" i="2"/>
  <c r="M98" i="2" l="1"/>
</calcChain>
</file>

<file path=xl/sharedStrings.xml><?xml version="1.0" encoding="utf-8"?>
<sst xmlns="http://schemas.openxmlformats.org/spreadsheetml/2006/main" count="353" uniqueCount="285">
  <si>
    <t>STYLE</t>
  </si>
  <si>
    <t>COLOR</t>
  </si>
  <si>
    <t>QTY (PCS)</t>
  </si>
  <si>
    <t>REMARK</t>
  </si>
  <si>
    <t>P</t>
  </si>
  <si>
    <t>G</t>
  </si>
  <si>
    <t>G1</t>
  </si>
  <si>
    <t>G2</t>
  </si>
  <si>
    <t>G3</t>
  </si>
  <si>
    <t>S</t>
  </si>
  <si>
    <t>VH-77792</t>
  </si>
  <si>
    <t xml:space="preserve">NO </t>
  </si>
  <si>
    <t xml:space="preserve"> BLACK L STRIPE</t>
  </si>
  <si>
    <t xml:space="preserve">M </t>
  </si>
  <si>
    <t xml:space="preserve">L </t>
  </si>
  <si>
    <t>SIZE</t>
  </si>
  <si>
    <t xml:space="preserve"> BLACK WHITE STRIPE</t>
  </si>
  <si>
    <t xml:space="preserve"> CROWN JEWEL</t>
  </si>
  <si>
    <t xml:space="preserve"> LAVAYETE ROSE</t>
  </si>
  <si>
    <t xml:space="preserve"> MARAGON BEGONIA</t>
  </si>
  <si>
    <t xml:space="preserve"> NAVY STRIPE</t>
  </si>
  <si>
    <t xml:space="preserve"> PRINT DOT</t>
  </si>
  <si>
    <t xml:space="preserve"> SUGAR BERRY</t>
  </si>
  <si>
    <t xml:space="preserve"> VIBRAN VIOLET</t>
  </si>
  <si>
    <t xml:space="preserve"> WHITE</t>
  </si>
  <si>
    <t xml:space="preserve"> WILD GRAPE</t>
  </si>
  <si>
    <t xml:space="preserve">TOTAL </t>
  </si>
  <si>
    <t>VH-32</t>
  </si>
  <si>
    <t xml:space="preserve"> GREEN</t>
  </si>
  <si>
    <t xml:space="preserve"> NEON ORANGE</t>
  </si>
  <si>
    <t xml:space="preserve"> PINK</t>
  </si>
  <si>
    <t xml:space="preserve"> TEA BERRY</t>
  </si>
  <si>
    <t>VH-33</t>
  </si>
  <si>
    <t xml:space="preserve"> BURGUNDY WHITE</t>
  </si>
  <si>
    <t xml:space="preserve"> ROYAL</t>
  </si>
  <si>
    <t xml:space="preserve"> TURQUISE</t>
  </si>
  <si>
    <t>VH-38</t>
  </si>
  <si>
    <t xml:space="preserve"> AMUNZEN RUSH</t>
  </si>
  <si>
    <t xml:space="preserve"> AZLEA</t>
  </si>
  <si>
    <t xml:space="preserve"> IVORY CORAL</t>
  </si>
  <si>
    <t xml:space="preserve"> MLD DEO TL</t>
  </si>
  <si>
    <t xml:space="preserve"> NAVY DOT PRINT</t>
  </si>
  <si>
    <t xml:space="preserve"> PEACH AMBER</t>
  </si>
  <si>
    <t xml:space="preserve"> PRETTY PALM</t>
  </si>
  <si>
    <t xml:space="preserve"> PURE PERIWINKLE</t>
  </si>
  <si>
    <t xml:space="preserve"> SEA GREEN</t>
  </si>
  <si>
    <t>VH- 47</t>
  </si>
  <si>
    <t xml:space="preserve"> BLACK</t>
  </si>
  <si>
    <t xml:space="preserve"> CREAM / CEMENT</t>
  </si>
  <si>
    <t xml:space="preserve"> NAVY</t>
  </si>
  <si>
    <t xml:space="preserve"> BLACK </t>
  </si>
  <si>
    <t>VH - 53</t>
  </si>
  <si>
    <t xml:space="preserve"> CEMENT</t>
  </si>
  <si>
    <t xml:space="preserve"> OFF WHITE</t>
  </si>
  <si>
    <t>VH- NY 01</t>
  </si>
  <si>
    <t xml:space="preserve"> BIRD BLACK PRINT</t>
  </si>
  <si>
    <t>VH-NY 02</t>
  </si>
  <si>
    <t xml:space="preserve"> BLUE GRASS</t>
  </si>
  <si>
    <t xml:space="preserve"> CEMENTS</t>
  </si>
  <si>
    <t xml:space="preserve"> CU FLORAL</t>
  </si>
  <si>
    <t xml:space="preserve"> DUSTY PINK</t>
  </si>
  <si>
    <t xml:space="preserve"> TEMPES</t>
  </si>
  <si>
    <t>VH-11</t>
  </si>
  <si>
    <t xml:space="preserve"> 15213D#1</t>
  </si>
  <si>
    <t xml:space="preserve"> CHOCOLATE WHITE CROSS</t>
  </si>
  <si>
    <t xml:space="preserve"> MED MED GN</t>
  </si>
  <si>
    <t>VH-25</t>
  </si>
  <si>
    <t xml:space="preserve"> 2106 A</t>
  </si>
  <si>
    <t xml:space="preserve"> BLACK MULTI</t>
  </si>
  <si>
    <t xml:space="preserve"> PIECE DECO STRIP</t>
  </si>
  <si>
    <t xml:space="preserve">VH-4 </t>
  </si>
  <si>
    <t xml:space="preserve"> INFUSHED FLORAL</t>
  </si>
  <si>
    <t xml:space="preserve"> IVORY</t>
  </si>
  <si>
    <t>VH-34</t>
  </si>
  <si>
    <t xml:space="preserve"> FIERCE LEOPARD / ROYAL</t>
  </si>
  <si>
    <t xml:space="preserve"> GREY PRINT</t>
  </si>
  <si>
    <t xml:space="preserve"> ISABELLA</t>
  </si>
  <si>
    <t xml:space="preserve"> NEON PINK</t>
  </si>
  <si>
    <t>VH-37</t>
  </si>
  <si>
    <t xml:space="preserve"> 1123</t>
  </si>
  <si>
    <t xml:space="preserve"> ASHLEY FLORAL</t>
  </si>
  <si>
    <t xml:space="preserve"> FIERCE LEOPARD</t>
  </si>
  <si>
    <t xml:space="preserve"> TILE GEO</t>
  </si>
  <si>
    <t>VH-40</t>
  </si>
  <si>
    <t xml:space="preserve"> BLACK WHITE / BLACK</t>
  </si>
  <si>
    <t xml:space="preserve"> EXTREM BLUE/ BLACK</t>
  </si>
  <si>
    <t>VH-002</t>
  </si>
  <si>
    <t xml:space="preserve"> 0264</t>
  </si>
  <si>
    <t xml:space="preserve"> 23410 / 6001</t>
  </si>
  <si>
    <t xml:space="preserve"> 8006 A</t>
  </si>
  <si>
    <t xml:space="preserve"> AMAZING GREEN</t>
  </si>
  <si>
    <t xml:space="preserve"> FESTIVAL</t>
  </si>
  <si>
    <t xml:space="preserve"> OILED FLOWER A</t>
  </si>
  <si>
    <t xml:space="preserve"> OILED FLOWER B</t>
  </si>
  <si>
    <t xml:space="preserve"> PEACH BLUSH</t>
  </si>
  <si>
    <t xml:space="preserve"> SP 15330A</t>
  </si>
  <si>
    <t>VH-003</t>
  </si>
  <si>
    <t xml:space="preserve"> 15212A#1</t>
  </si>
  <si>
    <t xml:space="preserve"> E001 BLACK</t>
  </si>
  <si>
    <t xml:space="preserve"> HISBISCUS </t>
  </si>
  <si>
    <t xml:space="preserve"> PITCH NAVY</t>
  </si>
  <si>
    <t xml:space="preserve"> TURQUISE DREAM</t>
  </si>
  <si>
    <t xml:space="preserve">BLACK </t>
  </si>
  <si>
    <t xml:space="preserve">NAVY </t>
  </si>
  <si>
    <t xml:space="preserve">BROWN </t>
  </si>
  <si>
    <t xml:space="preserve">RED </t>
  </si>
  <si>
    <t>VH-4007</t>
  </si>
  <si>
    <t xml:space="preserve">SOFT SNAKE </t>
  </si>
  <si>
    <t xml:space="preserve">BLUE </t>
  </si>
  <si>
    <t xml:space="preserve">BURGUNDY </t>
  </si>
  <si>
    <t xml:space="preserve">BERRY </t>
  </si>
  <si>
    <t xml:space="preserve">NAVY (1) </t>
  </si>
  <si>
    <t>NAVY (2)</t>
  </si>
  <si>
    <t xml:space="preserve">CURRENT </t>
  </si>
  <si>
    <t xml:space="preserve">CORAL </t>
  </si>
  <si>
    <t>VH-2013TP2225</t>
  </si>
  <si>
    <t xml:space="preserve">OFF WHITE </t>
  </si>
  <si>
    <t xml:space="preserve">MINI CREAM </t>
  </si>
  <si>
    <t>#6005</t>
  </si>
  <si>
    <t xml:space="preserve">BAYOU GREEN </t>
  </si>
  <si>
    <t xml:space="preserve">CREAM </t>
  </si>
  <si>
    <t>VH-08</t>
  </si>
  <si>
    <t xml:space="preserve">BLUE NAVY </t>
  </si>
  <si>
    <t xml:space="preserve">PRINT 1 AQUA PINK </t>
  </si>
  <si>
    <t xml:space="preserve">PRINT PEACH PEARL </t>
  </si>
  <si>
    <t xml:space="preserve">PRINT 2 # BLUSH / BLACK </t>
  </si>
  <si>
    <t>VH-09</t>
  </si>
  <si>
    <t xml:space="preserve">PINK BLUE </t>
  </si>
  <si>
    <t xml:space="preserve">CALYPSO CORAL </t>
  </si>
  <si>
    <t xml:space="preserve">EXTREME BLUE </t>
  </si>
  <si>
    <t xml:space="preserve">FIESTA GREEN </t>
  </si>
  <si>
    <t xml:space="preserve">CATALINA FLORAL </t>
  </si>
  <si>
    <t>VH-20</t>
  </si>
  <si>
    <t xml:space="preserve">CREAM BLUE/PEACH </t>
  </si>
  <si>
    <t>VH-29</t>
  </si>
  <si>
    <t>VH-31</t>
  </si>
  <si>
    <t xml:space="preserve">TROPICAL PEACH </t>
  </si>
  <si>
    <t xml:space="preserve">YELLOW </t>
  </si>
  <si>
    <t xml:space="preserve">PRISTINE COMBO </t>
  </si>
  <si>
    <t xml:space="preserve">NEON ORANGE </t>
  </si>
  <si>
    <t xml:space="preserve">BLUE TWILIGHT </t>
  </si>
  <si>
    <t xml:space="preserve">VH-33 </t>
  </si>
  <si>
    <t xml:space="preserve">ORANGE </t>
  </si>
  <si>
    <t>TURQUISE</t>
  </si>
  <si>
    <t xml:space="preserve">AZLEA </t>
  </si>
  <si>
    <t>SEA GREEN</t>
  </si>
  <si>
    <t>VH-41</t>
  </si>
  <si>
    <t xml:space="preserve">MINT </t>
  </si>
  <si>
    <t xml:space="preserve">BEIGE </t>
  </si>
  <si>
    <t xml:space="preserve">PEACH 563 CHIFFON </t>
  </si>
  <si>
    <t>MELON</t>
  </si>
  <si>
    <t xml:space="preserve">RELIGHT BLUE </t>
  </si>
  <si>
    <t>VH-42</t>
  </si>
  <si>
    <t xml:space="preserve">FLORAL SHADOW </t>
  </si>
  <si>
    <t xml:space="preserve">PRETTY PALM </t>
  </si>
  <si>
    <t>CREAM</t>
  </si>
  <si>
    <t>061</t>
  </si>
  <si>
    <t>BLUE DOTS</t>
  </si>
  <si>
    <t>OMBRE DELUXE</t>
  </si>
  <si>
    <t>GREEN #30</t>
  </si>
  <si>
    <t>FLORAL 2023F</t>
  </si>
  <si>
    <t>061B</t>
  </si>
  <si>
    <t>2020B</t>
  </si>
  <si>
    <t>1123A</t>
  </si>
  <si>
    <t>GEO 2030A</t>
  </si>
  <si>
    <t>GEO 2030E</t>
  </si>
  <si>
    <t>063</t>
  </si>
  <si>
    <t>1094A</t>
  </si>
  <si>
    <t>1068A</t>
  </si>
  <si>
    <t>1019E</t>
  </si>
  <si>
    <t>BLUE</t>
  </si>
  <si>
    <t>#24</t>
  </si>
  <si>
    <t>2613B BLUE GREEN</t>
  </si>
  <si>
    <t>2613A RED PURPLE</t>
  </si>
  <si>
    <t>#NY01</t>
  </si>
  <si>
    <t>E442 BLUE</t>
  </si>
  <si>
    <t>PURPLE</t>
  </si>
  <si>
    <t xml:space="preserve">WHITE  </t>
  </si>
  <si>
    <t>BLACK</t>
  </si>
  <si>
    <t>PINK</t>
  </si>
  <si>
    <t>2045A</t>
  </si>
  <si>
    <t>BLACK MLT</t>
  </si>
  <si>
    <t>AZALEA MLT</t>
  </si>
  <si>
    <t>BLUE MLT</t>
  </si>
  <si>
    <t>MIGNON BLUE</t>
  </si>
  <si>
    <t>NAVY/WHITE</t>
  </si>
  <si>
    <t>RED STAR</t>
  </si>
  <si>
    <t>#64</t>
  </si>
  <si>
    <t>MODERN MIXST</t>
  </si>
  <si>
    <t>1154A</t>
  </si>
  <si>
    <t>016B</t>
  </si>
  <si>
    <t>WT DOT</t>
  </si>
  <si>
    <t>TOSED BUD BLACK</t>
  </si>
  <si>
    <t>CLOUD</t>
  </si>
  <si>
    <t>DIP DYE</t>
  </si>
  <si>
    <t>1066A</t>
  </si>
  <si>
    <t>SALEM PAISELY</t>
  </si>
  <si>
    <t>6114D</t>
  </si>
  <si>
    <t>MULTI#12</t>
  </si>
  <si>
    <t>MULTI#15</t>
  </si>
  <si>
    <t>TAUPE</t>
  </si>
  <si>
    <t>G.TOTAL</t>
  </si>
  <si>
    <t xml:space="preserve">GRAND TOTAL </t>
  </si>
  <si>
    <t>VH-45</t>
  </si>
  <si>
    <t xml:space="preserve">AQUA  </t>
  </si>
  <si>
    <t>VH-46</t>
  </si>
  <si>
    <t xml:space="preserve">FUSCHIA </t>
  </si>
  <si>
    <t xml:space="preserve">SEA GREEN </t>
  </si>
  <si>
    <t xml:space="preserve">VH-47 </t>
  </si>
  <si>
    <t xml:space="preserve">CREAM CEMENT </t>
  </si>
  <si>
    <t>VH-54</t>
  </si>
  <si>
    <t>ROYAL BLUE</t>
  </si>
  <si>
    <t xml:space="preserve">IVORY </t>
  </si>
  <si>
    <t>VH-NY 01</t>
  </si>
  <si>
    <t xml:space="preserve">OCEAN TD </t>
  </si>
  <si>
    <t>CAROLINE DISTY</t>
  </si>
  <si>
    <t xml:space="preserve">PP </t>
  </si>
  <si>
    <t xml:space="preserve">OFF WHITE PRINT </t>
  </si>
  <si>
    <t>VH NY 01-2</t>
  </si>
  <si>
    <t xml:space="preserve">BIRD WHITE PRINT </t>
  </si>
  <si>
    <t xml:space="preserve">CAT WHITE PRINT </t>
  </si>
  <si>
    <t xml:space="preserve">BIRD BLACK PRINT </t>
  </si>
  <si>
    <t xml:space="preserve">CAT BLACK PRINT </t>
  </si>
  <si>
    <t>NO.</t>
  </si>
  <si>
    <t>RATIO SIZE</t>
  </si>
  <si>
    <t>REMARKS</t>
  </si>
  <si>
    <t>1</t>
  </si>
  <si>
    <t>VH-9007</t>
  </si>
  <si>
    <t>Tortuga green</t>
  </si>
  <si>
    <t>P:1,M:2,G:2,GG:1</t>
  </si>
  <si>
    <t>Exploded</t>
  </si>
  <si>
    <t>VH-010-15C12129</t>
  </si>
  <si>
    <t># 2194B</t>
  </si>
  <si>
    <t>Leopard</t>
  </si>
  <si>
    <t>VH-4024638</t>
  </si>
  <si>
    <t>Pink Print</t>
  </si>
  <si>
    <t>Purple Combo</t>
  </si>
  <si>
    <t>VH-726133</t>
  </si>
  <si>
    <t>Green whit dot</t>
  </si>
  <si>
    <t>VH-99097</t>
  </si>
  <si>
    <t>Radient</t>
  </si>
  <si>
    <t>VH-JL512213</t>
  </si>
  <si>
    <t>Woro/dark grey</t>
  </si>
  <si>
    <t>VH-87H3819</t>
  </si>
  <si>
    <t>Fuschia</t>
  </si>
  <si>
    <t>Shadow purple</t>
  </si>
  <si>
    <t>VH-10179</t>
  </si>
  <si>
    <t>#2194B</t>
  </si>
  <si>
    <t>PLASMA NIGHT</t>
  </si>
  <si>
    <t>VH-2013SK2361D</t>
  </si>
  <si>
    <t>French vanilla</t>
  </si>
  <si>
    <t>Pollar Bear</t>
  </si>
  <si>
    <t>Dark grey</t>
  </si>
  <si>
    <t>VH-9760</t>
  </si>
  <si>
    <t>Grasshopper</t>
  </si>
  <si>
    <t>VH-5903</t>
  </si>
  <si>
    <t>White</t>
  </si>
  <si>
    <t>VH-5904</t>
  </si>
  <si>
    <t>Black</t>
  </si>
  <si>
    <t>VH-1217</t>
  </si>
  <si>
    <t>Multi</t>
  </si>
  <si>
    <t>VH-1220</t>
  </si>
  <si>
    <t>M. Chevron</t>
  </si>
  <si>
    <t>VH-1222</t>
  </si>
  <si>
    <t>RC.Brown</t>
  </si>
  <si>
    <r>
      <rPr>
        <b/>
        <sz val="16"/>
        <color theme="1"/>
        <rFont val="Calibri"/>
        <family val="3"/>
        <charset val="129"/>
        <scheme val="minor"/>
      </rPr>
      <t>RECAP GARMENTS VIEHA</t>
    </r>
    <r>
      <rPr>
        <sz val="16"/>
        <color theme="1"/>
        <rFont val="Calibri"/>
        <family val="3"/>
        <charset val="129"/>
        <scheme val="minor"/>
      </rPr>
      <t xml:space="preserve"> </t>
    </r>
  </si>
  <si>
    <t>VH-97S1772</t>
  </si>
  <si>
    <t>M</t>
  </si>
  <si>
    <t xml:space="preserve">G3 </t>
  </si>
  <si>
    <t xml:space="preserve">REAL QTY </t>
  </si>
  <si>
    <t>BLACK PRINT</t>
  </si>
  <si>
    <t>RED PRINT</t>
  </si>
  <si>
    <t xml:space="preserve">TWILIGH/ ELASTE GREEN </t>
  </si>
  <si>
    <t xml:space="preserve">RECAP GARMENTS VIEHA GOOD GUYS </t>
  </si>
  <si>
    <t xml:space="preserve">RECAP GARMENTS VIEHA VIETNAM </t>
  </si>
  <si>
    <t xml:space="preserve">RECAP GARMENTS VIEHA GOLDEN </t>
  </si>
  <si>
    <t>ROSE</t>
  </si>
  <si>
    <t xml:space="preserve">WHITE </t>
  </si>
  <si>
    <t>1038 A</t>
  </si>
  <si>
    <t xml:space="preserve">WHITE MULTI </t>
  </si>
  <si>
    <t xml:space="preserve">FLORAL  </t>
  </si>
  <si>
    <t xml:space="preserve">RED SALSA </t>
  </si>
  <si>
    <t xml:space="preserve">M ROSE </t>
  </si>
  <si>
    <t>total qty-                                        33.591</t>
  </si>
  <si>
    <t>total                                            = 129.698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</si>
</sst>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_-* #,##0_-;\-* #,##0_-;_-* &quot;-&quot;_-;_-@_-"/>
    <numFmt numFmtId="165" formatCode="_(* #,##0.00_);_(* \(#,##0.00\);_(* &quot;-&quot;??_);_(@_)"/>
    <numFmt numFmtId="166" formatCode="_(* #,##0_);_(* \(#,##0\);_(* &quot;-&quot;??_);_(@_)"/>
  </numFmts>
  <fonts count="2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1"/>
      <color theme="1"/>
      <name val="Bodoni MT"/>
      <family val="1"/>
    </font>
    <font>
      <b/>
      <sz val="12"/>
      <name val="Bodoni MT"/>
      <family val="1"/>
    </font>
    <font>
      <b/>
      <sz val="16"/>
      <name val="Bodoni MT"/>
      <family val="1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rgb="FFFF0000"/>
      <name val="Calibri"/>
      <family val="2"/>
      <scheme val="minor"/>
    </font>
    <font>
      <sz val="8"/>
      <name val="Calibri"/>
      <family val="3"/>
      <charset val="129"/>
      <scheme val="minor"/>
    </font>
    <font>
      <sz val="10"/>
      <color theme="1"/>
      <name val="Calibri"/>
      <family val="2"/>
      <scheme val="minor"/>
    </font>
    <font>
      <sz val="10"/>
      <color theme="1"/>
      <name val="Calibri"/>
      <family val="3"/>
      <charset val="129"/>
      <scheme val="minor"/>
    </font>
    <font>
      <b/>
      <sz val="10"/>
      <color theme="1"/>
      <name val="Calibri"/>
      <family val="3"/>
      <charset val="129"/>
      <scheme val="minor"/>
    </font>
    <font>
      <sz val="16"/>
      <color theme="1"/>
      <name val="Calibri"/>
      <family val="2"/>
      <scheme val="minor"/>
    </font>
    <font>
      <b/>
      <sz val="16"/>
      <color theme="1"/>
      <name val="Calibri"/>
      <family val="3"/>
      <charset val="129"/>
      <scheme val="minor"/>
    </font>
    <font>
      <sz val="16"/>
      <color theme="1"/>
      <name val="Calibri"/>
      <family val="3"/>
      <charset val="129"/>
      <scheme val="minor"/>
    </font>
    <font>
      <b/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6"/>
      <color theme="1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26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14999847407452621"/>
        <bgColor indexed="26"/>
      </patternFill>
    </fill>
    <fill>
      <patternFill patternType="solid">
        <fgColor rgb="FFFFC000"/>
        <bgColor indexed="64"/>
      </patternFill>
    </fill>
    <fill>
      <patternFill patternType="solid">
        <fgColor theme="5" tint="0.59999389629810485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dashed">
        <color indexed="64"/>
      </top>
      <bottom style="dashed">
        <color indexed="64"/>
      </bottom>
      <diagonal/>
    </border>
  </borders>
  <cellStyleXfs count="5">
    <xf numFmtId="0" fontId="0" fillId="0" borderId="0"/>
    <xf numFmtId="0" fontId="1" fillId="0" borderId="0"/>
    <xf numFmtId="165" fontId="7" fillId="0" borderId="0" applyFont="0" applyFill="0" applyBorder="0" applyAlignment="0" applyProtection="0"/>
    <xf numFmtId="0" fontId="7" fillId="0" borderId="0"/>
    <xf numFmtId="164" fontId="7" fillId="0" borderId="0" applyFont="0" applyFill="0" applyBorder="0" applyAlignment="0" applyProtection="0">
      <alignment vertical="center"/>
    </xf>
  </cellStyleXfs>
  <cellXfs count="172">
    <xf numFmtId="0" fontId="0" fillId="0" borderId="0" xfId="0"/>
    <xf numFmtId="0" fontId="5" fillId="0" borderId="1" xfId="0" applyFont="1" applyBorder="1"/>
    <xf numFmtId="0" fontId="5" fillId="3" borderId="1" xfId="0" applyFont="1" applyFill="1" applyBorder="1"/>
    <xf numFmtId="0" fontId="6" fillId="3" borderId="1" xfId="0" applyFont="1" applyFill="1" applyBorder="1" applyAlignment="1">
      <alignment horizontal="center" vertical="center"/>
    </xf>
    <xf numFmtId="0" fontId="0" fillId="0" borderId="1" xfId="0" applyBorder="1"/>
    <xf numFmtId="0" fontId="8" fillId="3" borderId="1" xfId="3" applyFont="1" applyFill="1" applyBorder="1"/>
    <xf numFmtId="0" fontId="5" fillId="0" borderId="1" xfId="0" applyFont="1" applyFill="1" applyBorder="1"/>
    <xf numFmtId="0" fontId="6" fillId="3" borderId="1" xfId="0" applyFont="1" applyFill="1" applyBorder="1" applyAlignment="1">
      <alignment horizontal="center" vertical="center" wrapText="1"/>
    </xf>
    <xf numFmtId="166" fontId="6" fillId="3" borderId="1" xfId="0" applyNumberFormat="1" applyFont="1" applyFill="1" applyBorder="1" applyAlignment="1">
      <alignment horizontal="center" vertical="center"/>
    </xf>
    <xf numFmtId="0" fontId="9" fillId="0" borderId="1" xfId="0" applyFont="1" applyBorder="1"/>
    <xf numFmtId="164" fontId="0" fillId="0" borderId="0" xfId="4" applyFont="1" applyAlignment="1"/>
    <xf numFmtId="164" fontId="3" fillId="6" borderId="1" xfId="4" applyFont="1" applyFill="1" applyBorder="1" applyAlignment="1">
      <alignment horizontal="center" vertical="center"/>
    </xf>
    <xf numFmtId="0" fontId="12" fillId="3" borderId="1" xfId="3" applyFont="1" applyFill="1" applyBorder="1" applyAlignment="1">
      <alignment horizontal="center"/>
    </xf>
    <xf numFmtId="0" fontId="12" fillId="3" borderId="1" xfId="3" applyFont="1" applyFill="1" applyBorder="1"/>
    <xf numFmtId="0" fontId="13" fillId="3" borderId="6" xfId="3" applyFont="1" applyFill="1" applyBorder="1" applyAlignment="1">
      <alignment horizontal="center"/>
    </xf>
    <xf numFmtId="0" fontId="13" fillId="3" borderId="7" xfId="3" applyFont="1" applyFill="1" applyBorder="1" applyAlignment="1">
      <alignment horizontal="center"/>
    </xf>
    <xf numFmtId="0" fontId="13" fillId="3" borderId="1" xfId="3" applyFont="1" applyFill="1" applyBorder="1" applyAlignment="1">
      <alignment horizontal="center"/>
    </xf>
    <xf numFmtId="164" fontId="8" fillId="3" borderId="1" xfId="4" applyFont="1" applyFill="1" applyBorder="1" applyAlignment="1">
      <alignment horizontal="center"/>
    </xf>
    <xf numFmtId="0" fontId="0" fillId="4" borderId="0" xfId="0" applyFill="1" applyBorder="1"/>
    <xf numFmtId="164" fontId="17" fillId="3" borderId="1" xfId="4" applyFont="1" applyFill="1" applyBorder="1" applyAlignment="1"/>
    <xf numFmtId="0" fontId="17" fillId="3" borderId="6" xfId="0" applyFont="1" applyFill="1" applyBorder="1" applyAlignment="1">
      <alignment horizontal="center" vertical="center"/>
    </xf>
    <xf numFmtId="164" fontId="11" fillId="0" borderId="0" xfId="4" applyFont="1" applyAlignment="1"/>
    <xf numFmtId="0" fontId="11" fillId="0" borderId="1" xfId="0" applyFont="1" applyBorder="1" applyAlignment="1">
      <alignment vertical="center"/>
    </xf>
    <xf numFmtId="164" fontId="11" fillId="0" borderId="1" xfId="4" applyFont="1" applyBorder="1" applyAlignment="1">
      <alignment vertical="center"/>
    </xf>
    <xf numFmtId="0" fontId="17" fillId="3" borderId="1" xfId="0" applyFont="1" applyFill="1" applyBorder="1" applyAlignment="1">
      <alignment vertical="center"/>
    </xf>
    <xf numFmtId="164" fontId="17" fillId="3" borderId="1" xfId="4" applyFont="1" applyFill="1" applyBorder="1" applyAlignment="1">
      <alignment vertical="center"/>
    </xf>
    <xf numFmtId="0" fontId="17" fillId="4" borderId="1" xfId="0" applyFont="1" applyFill="1" applyBorder="1" applyAlignment="1">
      <alignment vertical="center"/>
    </xf>
    <xf numFmtId="0" fontId="11" fillId="4" borderId="1" xfId="0" applyFont="1" applyFill="1" applyBorder="1" applyAlignment="1">
      <alignment vertical="center"/>
    </xf>
    <xf numFmtId="164" fontId="11" fillId="4" borderId="1" xfId="4" applyFont="1" applyFill="1" applyBorder="1" applyAlignment="1">
      <alignment vertical="center"/>
    </xf>
    <xf numFmtId="164" fontId="17" fillId="4" borderId="1" xfId="4" applyFont="1" applyFill="1" applyBorder="1" applyAlignment="1">
      <alignment vertical="center"/>
    </xf>
    <xf numFmtId="0" fontId="11" fillId="3" borderId="1" xfId="0" applyFont="1" applyFill="1" applyBorder="1" applyAlignment="1">
      <alignment vertical="center"/>
    </xf>
    <xf numFmtId="0" fontId="11" fillId="0" borderId="0" xfId="0" applyFont="1" applyAlignment="1">
      <alignment vertical="center"/>
    </xf>
    <xf numFmtId="164" fontId="11" fillId="0" borderId="0" xfId="4" applyFont="1" applyAlignment="1">
      <alignment vertical="center"/>
    </xf>
    <xf numFmtId="164" fontId="18" fillId="2" borderId="1" xfId="4" applyFont="1" applyFill="1" applyBorder="1" applyAlignment="1">
      <alignment vertical="center"/>
    </xf>
    <xf numFmtId="164" fontId="19" fillId="2" borderId="1" xfId="4" applyFont="1" applyFill="1" applyBorder="1" applyAlignment="1">
      <alignment vertical="center"/>
    </xf>
    <xf numFmtId="164" fontId="17" fillId="3" borderId="6" xfId="4" applyFont="1" applyFill="1" applyBorder="1" applyAlignment="1">
      <alignment horizontal="center"/>
    </xf>
    <xf numFmtId="164" fontId="17" fillId="3" borderId="6" xfId="4" applyFont="1" applyFill="1" applyBorder="1" applyAlignment="1">
      <alignment horizontal="center" vertical="center"/>
    </xf>
    <xf numFmtId="164" fontId="11" fillId="0" borderId="1" xfId="4" applyFont="1" applyBorder="1" applyAlignment="1">
      <alignment horizontal="center" vertical="center"/>
    </xf>
    <xf numFmtId="164" fontId="17" fillId="3" borderId="1" xfId="4" applyFont="1" applyFill="1" applyBorder="1" applyAlignment="1">
      <alignment horizontal="center" vertical="center"/>
    </xf>
    <xf numFmtId="164" fontId="18" fillId="2" borderId="1" xfId="4" applyFont="1" applyFill="1" applyBorder="1" applyAlignment="1">
      <alignment horizontal="left" vertical="center"/>
    </xf>
    <xf numFmtId="0" fontId="11" fillId="0" borderId="1" xfId="0" applyFont="1" applyBorder="1" applyAlignment="1">
      <alignment horizontal="center" vertical="center"/>
    </xf>
    <xf numFmtId="0" fontId="11" fillId="0" borderId="1" xfId="0" applyFont="1" applyBorder="1" applyAlignment="1">
      <alignment horizontal="center" vertical="center"/>
    </xf>
    <xf numFmtId="166" fontId="11" fillId="0" borderId="1" xfId="2" applyNumberFormat="1" applyFont="1" applyBorder="1" applyAlignment="1">
      <alignment vertical="center"/>
    </xf>
    <xf numFmtId="166" fontId="11" fillId="0" borderId="1" xfId="2" applyNumberFormat="1" applyFont="1" applyBorder="1" applyAlignment="1">
      <alignment horizontal="center" vertical="center"/>
    </xf>
    <xf numFmtId="0" fontId="11" fillId="0" borderId="3" xfId="0" applyFont="1" applyBorder="1" applyAlignment="1">
      <alignment horizontal="center" vertical="center"/>
    </xf>
    <xf numFmtId="0" fontId="5" fillId="0" borderId="3" xfId="0" quotePrefix="1" applyFont="1" applyBorder="1" applyAlignment="1">
      <alignment horizontal="center" vertical="center"/>
    </xf>
    <xf numFmtId="0" fontId="6" fillId="7" borderId="1" xfId="0" applyFont="1" applyFill="1" applyBorder="1" applyAlignment="1">
      <alignment horizontal="center" vertical="center" wrapText="1"/>
    </xf>
    <xf numFmtId="166" fontId="11" fillId="0" borderId="3" xfId="2" applyNumberFormat="1" applyFont="1" applyBorder="1" applyAlignment="1">
      <alignment horizontal="center" vertical="center"/>
    </xf>
    <xf numFmtId="166" fontId="11" fillId="0" borderId="4" xfId="2" applyNumberFormat="1" applyFont="1" applyBorder="1" applyAlignment="1">
      <alignment horizontal="center" vertical="center"/>
    </xf>
    <xf numFmtId="0" fontId="5" fillId="4" borderId="1" xfId="0" applyFont="1" applyFill="1" applyBorder="1"/>
    <xf numFmtId="166" fontId="11" fillId="4" borderId="1" xfId="2" applyNumberFormat="1" applyFont="1" applyFill="1" applyBorder="1" applyAlignment="1">
      <alignment vertical="center"/>
    </xf>
    <xf numFmtId="166" fontId="11" fillId="0" borderId="8" xfId="2" applyNumberFormat="1" applyFont="1" applyBorder="1" applyAlignment="1">
      <alignment horizontal="center" vertical="center"/>
    </xf>
    <xf numFmtId="0" fontId="5" fillId="0" borderId="6" xfId="0" applyFont="1" applyBorder="1"/>
    <xf numFmtId="0" fontId="11" fillId="4" borderId="2" xfId="0" applyFont="1" applyFill="1" applyBorder="1" applyAlignment="1">
      <alignment horizontal="center" vertical="center"/>
    </xf>
    <xf numFmtId="0" fontId="11" fillId="8" borderId="1" xfId="0" applyFont="1" applyFill="1" applyBorder="1" applyAlignment="1">
      <alignment horizontal="left" vertical="center"/>
    </xf>
    <xf numFmtId="166" fontId="11" fillId="8" borderId="1" xfId="2" applyNumberFormat="1" applyFont="1" applyFill="1" applyBorder="1" applyAlignment="1">
      <alignment vertical="center"/>
    </xf>
    <xf numFmtId="0" fontId="0" fillId="0" borderId="0" xfId="0" applyAlignment="1">
      <alignment vertical="center"/>
    </xf>
    <xf numFmtId="0" fontId="12" fillId="0" borderId="1" xfId="3" applyFont="1" applyBorder="1" applyAlignment="1">
      <alignment horizontal="left" vertical="top"/>
    </xf>
    <xf numFmtId="0" fontId="0" fillId="0" borderId="0" xfId="0" applyAlignment="1">
      <alignment horizontal="left" vertical="top"/>
    </xf>
    <xf numFmtId="0" fontId="12" fillId="0" borderId="2" xfId="3" applyFont="1" applyBorder="1" applyAlignment="1">
      <alignment horizontal="left" vertical="top"/>
    </xf>
    <xf numFmtId="0" fontId="13" fillId="3" borderId="1" xfId="3" applyFont="1" applyFill="1" applyBorder="1" applyAlignment="1">
      <alignment horizontal="center" vertical="center"/>
    </xf>
    <xf numFmtId="0" fontId="12" fillId="3" borderId="1" xfId="3" applyFont="1" applyFill="1" applyBorder="1" applyAlignment="1">
      <alignment vertical="center"/>
    </xf>
    <xf numFmtId="164" fontId="11" fillId="3" borderId="1" xfId="4" applyFont="1" applyFill="1" applyBorder="1" applyAlignment="1">
      <alignment horizontal="center" vertical="center"/>
    </xf>
    <xf numFmtId="0" fontId="13" fillId="3" borderId="7" xfId="3" applyFont="1" applyFill="1" applyBorder="1" applyAlignment="1">
      <alignment horizontal="center" vertical="center"/>
    </xf>
    <xf numFmtId="0" fontId="11" fillId="0" borderId="1" xfId="0" applyFont="1" applyBorder="1" applyAlignment="1">
      <alignment vertical="top"/>
    </xf>
    <xf numFmtId="0" fontId="11" fillId="0" borderId="1" xfId="0" applyFont="1" applyBorder="1" applyAlignment="1">
      <alignment horizontal="left" vertical="top"/>
    </xf>
    <xf numFmtId="0" fontId="11" fillId="0" borderId="1" xfId="0" applyFont="1" applyFill="1" applyBorder="1" applyAlignment="1">
      <alignment horizontal="left" vertical="top"/>
    </xf>
    <xf numFmtId="0" fontId="11" fillId="4" borderId="2" xfId="0" applyFont="1" applyFill="1" applyBorder="1" applyAlignment="1">
      <alignment horizontal="center" vertical="center"/>
    </xf>
    <xf numFmtId="0" fontId="11" fillId="8" borderId="1" xfId="0" applyFont="1" applyFill="1" applyBorder="1" applyAlignment="1">
      <alignment horizontal="left" vertical="top"/>
    </xf>
    <xf numFmtId="0" fontId="11" fillId="4" borderId="1" xfId="0" applyFont="1" applyFill="1" applyBorder="1" applyAlignment="1">
      <alignment vertical="top"/>
    </xf>
    <xf numFmtId="0" fontId="11" fillId="4" borderId="1" xfId="0" applyFont="1" applyFill="1" applyBorder="1" applyAlignment="1">
      <alignment horizontal="left" vertical="top"/>
    </xf>
    <xf numFmtId="164" fontId="11" fillId="0" borderId="1" xfId="4" applyFont="1" applyBorder="1" applyAlignment="1">
      <alignment horizontal="center" vertical="center"/>
    </xf>
    <xf numFmtId="164" fontId="11" fillId="4" borderId="1" xfId="4" applyFont="1" applyFill="1" applyBorder="1" applyAlignment="1">
      <alignment horizontal="center" vertical="center"/>
    </xf>
    <xf numFmtId="0" fontId="11" fillId="4" borderId="0" xfId="0" applyFont="1" applyFill="1" applyAlignment="1">
      <alignment vertical="center"/>
    </xf>
    <xf numFmtId="0" fontId="0" fillId="4" borderId="0" xfId="0" applyFill="1"/>
    <xf numFmtId="164" fontId="3" fillId="6" borderId="1" xfId="4" applyFont="1" applyFill="1" applyBorder="1" applyAlignment="1">
      <alignment horizontal="center" vertical="center"/>
    </xf>
    <xf numFmtId="164" fontId="11" fillId="4" borderId="1" xfId="4" applyFont="1" applyFill="1" applyBorder="1" applyAlignment="1"/>
    <xf numFmtId="164" fontId="12" fillId="0" borderId="1" xfId="4" applyFont="1" applyBorder="1" applyAlignment="1">
      <alignment horizontal="right" vertical="center"/>
    </xf>
    <xf numFmtId="164" fontId="12" fillId="0" borderId="1" xfId="4" applyFont="1" applyBorder="1" applyAlignment="1">
      <alignment horizontal="center" vertical="center"/>
    </xf>
    <xf numFmtId="164" fontId="12" fillId="0" borderId="5" xfId="4" applyFont="1" applyBorder="1" applyAlignment="1">
      <alignment horizontal="center" vertical="center"/>
    </xf>
    <xf numFmtId="164" fontId="12" fillId="3" borderId="1" xfId="4" applyFont="1" applyFill="1" applyBorder="1" applyAlignment="1">
      <alignment horizontal="center" vertical="center"/>
    </xf>
    <xf numFmtId="164" fontId="12" fillId="3" borderId="5" xfId="4" applyFont="1" applyFill="1" applyBorder="1" applyAlignment="1">
      <alignment horizontal="center" vertical="center"/>
    </xf>
    <xf numFmtId="164" fontId="12" fillId="0" borderId="1" xfId="4" applyFont="1" applyBorder="1" applyAlignment="1">
      <alignment horizontal="left" vertical="top"/>
    </xf>
    <xf numFmtId="164" fontId="12" fillId="0" borderId="5" xfId="4" applyFont="1" applyBorder="1" applyAlignment="1">
      <alignment horizontal="left" vertical="top"/>
    </xf>
    <xf numFmtId="164" fontId="12" fillId="0" borderId="1" xfId="4" applyFont="1" applyBorder="1" applyAlignment="1">
      <alignment vertical="center"/>
    </xf>
    <xf numFmtId="164" fontId="12" fillId="0" borderId="2" xfId="4" applyFont="1" applyBorder="1" applyAlignment="1">
      <alignment horizontal="center" vertical="center"/>
    </xf>
    <xf numFmtId="164" fontId="12" fillId="0" borderId="2" xfId="4" applyFont="1" applyBorder="1" applyAlignment="1">
      <alignment vertical="center"/>
    </xf>
    <xf numFmtId="164" fontId="12" fillId="0" borderId="9" xfId="4" applyFont="1" applyBorder="1" applyAlignment="1">
      <alignment horizontal="center" vertical="center"/>
    </xf>
    <xf numFmtId="0" fontId="12" fillId="0" borderId="1" xfId="3" applyFont="1" applyBorder="1" applyAlignment="1">
      <alignment horizontal="left" vertical="center"/>
    </xf>
    <xf numFmtId="164" fontId="12" fillId="0" borderId="1" xfId="4" applyFont="1" applyBorder="1" applyAlignment="1">
      <alignment horizontal="left" vertical="center"/>
    </xf>
    <xf numFmtId="164" fontId="12" fillId="0" borderId="5" xfId="4" applyFont="1" applyBorder="1" applyAlignment="1">
      <alignment horizontal="left" vertical="center"/>
    </xf>
    <xf numFmtId="0" fontId="12" fillId="4" borderId="12" xfId="0" applyFont="1" applyFill="1" applyBorder="1" applyAlignment="1">
      <alignment horizontal="right" vertical="center"/>
    </xf>
    <xf numFmtId="0" fontId="12" fillId="0" borderId="1" xfId="0" applyFont="1" applyBorder="1" applyAlignment="1">
      <alignment vertical="center"/>
    </xf>
    <xf numFmtId="0" fontId="12" fillId="0" borderId="1" xfId="0" applyFont="1" applyBorder="1"/>
    <xf numFmtId="0" fontId="12" fillId="0" borderId="1" xfId="0" applyFont="1" applyBorder="1" applyAlignment="1">
      <alignment horizontal="left" vertical="top"/>
    </xf>
    <xf numFmtId="0" fontId="12" fillId="0" borderId="2" xfId="0" applyFont="1" applyBorder="1"/>
    <xf numFmtId="164" fontId="12" fillId="4" borderId="1" xfId="4" applyFont="1" applyFill="1" applyBorder="1" applyAlignment="1">
      <alignment horizontal="center" vertical="center"/>
    </xf>
    <xf numFmtId="164" fontId="11" fillId="0" borderId="2" xfId="4" applyFont="1" applyBorder="1" applyAlignment="1">
      <alignment horizontal="center" vertical="center"/>
    </xf>
    <xf numFmtId="164" fontId="11" fillId="0" borderId="3" xfId="4" applyFont="1" applyBorder="1" applyAlignment="1">
      <alignment horizontal="center" vertical="center"/>
    </xf>
    <xf numFmtId="164" fontId="11" fillId="0" borderId="4" xfId="4" applyFont="1" applyBorder="1" applyAlignment="1">
      <alignment horizontal="center" vertical="center"/>
    </xf>
    <xf numFmtId="0" fontId="14" fillId="0" borderId="5" xfId="0" applyFont="1" applyBorder="1" applyAlignment="1">
      <alignment horizontal="center" vertical="center"/>
    </xf>
    <xf numFmtId="0" fontId="16" fillId="0" borderId="8" xfId="0" applyFont="1" applyBorder="1" applyAlignment="1">
      <alignment horizontal="center" vertical="center"/>
    </xf>
    <xf numFmtId="0" fontId="16" fillId="0" borderId="6" xfId="0" applyFont="1" applyBorder="1" applyAlignment="1">
      <alignment horizontal="center" vertical="center"/>
    </xf>
    <xf numFmtId="164" fontId="11" fillId="0" borderId="1" xfId="4" applyFont="1" applyBorder="1" applyAlignment="1">
      <alignment horizontal="center" vertical="center"/>
    </xf>
    <xf numFmtId="164" fontId="3" fillId="6" borderId="1" xfId="4" applyFont="1" applyFill="1" applyBorder="1" applyAlignment="1">
      <alignment horizontal="center" vertical="center" wrapText="1"/>
    </xf>
    <xf numFmtId="164" fontId="3" fillId="6" borderId="1" xfId="4" applyFont="1" applyFill="1" applyBorder="1" applyAlignment="1">
      <alignment horizontal="center" vertical="center"/>
    </xf>
    <xf numFmtId="164" fontId="4" fillId="6" borderId="1" xfId="4" applyFont="1" applyFill="1" applyBorder="1" applyAlignment="1">
      <alignment horizontal="center" vertical="center"/>
    </xf>
    <xf numFmtId="164" fontId="17" fillId="3" borderId="1" xfId="4" applyFont="1" applyFill="1" applyBorder="1" applyAlignment="1">
      <alignment horizontal="center"/>
    </xf>
    <xf numFmtId="164" fontId="2" fillId="5" borderId="1" xfId="4" applyFont="1" applyFill="1" applyBorder="1" applyAlignment="1">
      <alignment horizontal="center" vertical="center"/>
    </xf>
    <xf numFmtId="0" fontId="20" fillId="0" borderId="11" xfId="0" applyFont="1" applyBorder="1" applyAlignment="1">
      <alignment horizontal="center" vertical="center"/>
    </xf>
    <xf numFmtId="0" fontId="20" fillId="0" borderId="0" xfId="0" applyFont="1" applyBorder="1" applyAlignment="1">
      <alignment horizontal="center" vertical="center"/>
    </xf>
    <xf numFmtId="0" fontId="11" fillId="4" borderId="3" xfId="0" applyFont="1" applyFill="1" applyBorder="1" applyAlignment="1">
      <alignment horizontal="center" vertical="center"/>
    </xf>
    <xf numFmtId="0" fontId="11" fillId="4" borderId="4" xfId="0" applyFont="1" applyFill="1" applyBorder="1" applyAlignment="1">
      <alignment horizontal="center" vertical="center"/>
    </xf>
    <xf numFmtId="0" fontId="11" fillId="0" borderId="2" xfId="0" applyFont="1" applyBorder="1" applyAlignment="1">
      <alignment horizontal="center" vertical="center" wrapText="1"/>
    </xf>
    <xf numFmtId="0" fontId="11" fillId="0" borderId="3" xfId="0" applyFont="1" applyBorder="1" applyAlignment="1">
      <alignment horizontal="center" vertical="center" wrapText="1"/>
    </xf>
    <xf numFmtId="0" fontId="11" fillId="0" borderId="4" xfId="0" applyFont="1" applyBorder="1" applyAlignment="1">
      <alignment horizontal="center" vertical="center" wrapText="1"/>
    </xf>
    <xf numFmtId="0" fontId="11" fillId="0" borderId="2" xfId="0" applyFont="1" applyBorder="1" applyAlignment="1">
      <alignment horizontal="center" vertical="center"/>
    </xf>
    <xf numFmtId="0" fontId="11" fillId="0" borderId="3" xfId="0" applyFont="1" applyBorder="1" applyAlignment="1">
      <alignment horizontal="center" vertical="center"/>
    </xf>
    <xf numFmtId="0" fontId="11" fillId="4" borderId="2" xfId="0" applyFont="1" applyFill="1" applyBorder="1" applyAlignment="1">
      <alignment horizontal="center" vertical="center"/>
    </xf>
    <xf numFmtId="0" fontId="3" fillId="6" borderId="1" xfId="1" applyFont="1" applyFill="1" applyBorder="1" applyAlignment="1">
      <alignment horizontal="center" vertical="center" wrapText="1"/>
    </xf>
    <xf numFmtId="0" fontId="11" fillId="0" borderId="4" xfId="0" applyFont="1" applyBorder="1" applyAlignment="1">
      <alignment horizontal="center" vertical="center"/>
    </xf>
    <xf numFmtId="164" fontId="4" fillId="6" borderId="5" xfId="4" applyFont="1" applyFill="1" applyBorder="1" applyAlignment="1">
      <alignment horizontal="center" vertical="center"/>
    </xf>
    <xf numFmtId="164" fontId="4" fillId="6" borderId="8" xfId="4" applyFont="1" applyFill="1" applyBorder="1" applyAlignment="1">
      <alignment horizontal="center" vertical="center"/>
    </xf>
    <xf numFmtId="164" fontId="4" fillId="6" borderId="6" xfId="4" applyFont="1" applyFill="1" applyBorder="1" applyAlignment="1">
      <alignment horizontal="center" vertical="center"/>
    </xf>
    <xf numFmtId="0" fontId="2" fillId="4" borderId="1" xfId="0" applyFont="1" applyFill="1" applyBorder="1" applyAlignment="1">
      <alignment horizontal="center" vertical="center"/>
    </xf>
    <xf numFmtId="49" fontId="3" fillId="6" borderId="1" xfId="1" applyNumberFormat="1" applyFont="1" applyFill="1" applyBorder="1" applyAlignment="1">
      <alignment horizontal="center" vertical="center"/>
    </xf>
    <xf numFmtId="0" fontId="3" fillId="6" borderId="1" xfId="1" applyFont="1" applyFill="1" applyBorder="1" applyAlignment="1">
      <alignment horizontal="center" vertical="center"/>
    </xf>
    <xf numFmtId="0" fontId="17" fillId="3" borderId="1" xfId="0" applyFont="1" applyFill="1" applyBorder="1" applyAlignment="1">
      <alignment horizontal="center" vertical="center"/>
    </xf>
    <xf numFmtId="0" fontId="11" fillId="4" borderId="2" xfId="0" applyFont="1" applyFill="1" applyBorder="1" applyAlignment="1">
      <alignment horizontal="center" vertical="center" wrapText="1"/>
    </xf>
    <xf numFmtId="0" fontId="11" fillId="4" borderId="4" xfId="0" applyFont="1" applyFill="1" applyBorder="1" applyAlignment="1">
      <alignment horizontal="center" vertical="center" wrapText="1"/>
    </xf>
    <xf numFmtId="0" fontId="17" fillId="3" borderId="5" xfId="0" applyFont="1" applyFill="1" applyBorder="1" applyAlignment="1">
      <alignment horizontal="center" vertical="center"/>
    </xf>
    <xf numFmtId="0" fontId="17" fillId="3" borderId="6" xfId="0" applyFont="1" applyFill="1" applyBorder="1" applyAlignment="1">
      <alignment horizontal="center" vertical="center"/>
    </xf>
    <xf numFmtId="0" fontId="13" fillId="0" borderId="2" xfId="3" applyFont="1" applyBorder="1" applyAlignment="1">
      <alignment horizontal="center" vertical="center"/>
    </xf>
    <xf numFmtId="0" fontId="13" fillId="0" borderId="3" xfId="3" applyFont="1" applyBorder="1" applyAlignment="1">
      <alignment horizontal="center" vertical="center"/>
    </xf>
    <xf numFmtId="0" fontId="13" fillId="0" borderId="4" xfId="3" applyFont="1" applyBorder="1" applyAlignment="1">
      <alignment horizontal="center" vertical="center"/>
    </xf>
    <xf numFmtId="0" fontId="2" fillId="5" borderId="1" xfId="0" applyFont="1" applyFill="1" applyBorder="1" applyAlignment="1">
      <alignment horizontal="center" vertical="center"/>
    </xf>
    <xf numFmtId="0" fontId="13" fillId="0" borderId="2" xfId="3" quotePrefix="1" applyFont="1" applyBorder="1" applyAlignment="1">
      <alignment horizontal="center" vertical="center" wrapText="1"/>
    </xf>
    <xf numFmtId="0" fontId="13" fillId="0" borderId="3" xfId="3" quotePrefix="1" applyFont="1" applyBorder="1" applyAlignment="1">
      <alignment horizontal="center" vertical="center" wrapText="1"/>
    </xf>
    <xf numFmtId="0" fontId="13" fillId="0" borderId="4" xfId="3" quotePrefix="1" applyFont="1" applyBorder="1" applyAlignment="1">
      <alignment horizontal="center" vertical="center" wrapText="1"/>
    </xf>
    <xf numFmtId="0" fontId="8" fillId="3" borderId="1" xfId="3" applyFont="1" applyFill="1" applyBorder="1" applyAlignment="1">
      <alignment horizontal="center"/>
    </xf>
    <xf numFmtId="0" fontId="20" fillId="0" borderId="5" xfId="0" applyFont="1" applyBorder="1" applyAlignment="1">
      <alignment horizontal="center" vertical="center"/>
    </xf>
    <xf numFmtId="0" fontId="20" fillId="0" borderId="8" xfId="0" applyFont="1" applyBorder="1" applyAlignment="1">
      <alignment horizontal="center" vertical="center"/>
    </xf>
    <xf numFmtId="0" fontId="20" fillId="0" borderId="6" xfId="0" applyFont="1" applyBorder="1" applyAlignment="1">
      <alignment horizontal="center" vertical="center"/>
    </xf>
    <xf numFmtId="0" fontId="0" fillId="0" borderId="8" xfId="0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13" fillId="0" borderId="2" xfId="3" quotePrefix="1" applyFont="1" applyBorder="1" applyAlignment="1">
      <alignment horizontal="center" vertical="center"/>
    </xf>
    <xf numFmtId="0" fontId="13" fillId="0" borderId="3" xfId="3" quotePrefix="1" applyFont="1" applyBorder="1" applyAlignment="1">
      <alignment horizontal="center" vertical="center"/>
    </xf>
    <xf numFmtId="0" fontId="13" fillId="0" borderId="4" xfId="3" quotePrefix="1" applyFont="1" applyBorder="1" applyAlignment="1">
      <alignment horizontal="center" vertical="center"/>
    </xf>
    <xf numFmtId="166" fontId="6" fillId="4" borderId="5" xfId="2" applyNumberFormat="1" applyFont="1" applyFill="1" applyBorder="1" applyAlignment="1">
      <alignment horizontal="center" vertical="center"/>
    </xf>
    <xf numFmtId="166" fontId="6" fillId="4" borderId="8" xfId="2" applyNumberFormat="1" applyFont="1" applyFill="1" applyBorder="1" applyAlignment="1">
      <alignment horizontal="center" vertical="center"/>
    </xf>
    <xf numFmtId="166" fontId="6" fillId="4" borderId="6" xfId="2" applyNumberFormat="1" applyFont="1" applyFill="1" applyBorder="1" applyAlignment="1">
      <alignment horizontal="center" vertical="center"/>
    </xf>
    <xf numFmtId="0" fontId="6" fillId="3" borderId="1" xfId="0" applyFont="1" applyFill="1" applyBorder="1" applyAlignment="1">
      <alignment horizontal="center"/>
    </xf>
    <xf numFmtId="0" fontId="11" fillId="0" borderId="2" xfId="0" quotePrefix="1" applyFont="1" applyBorder="1" applyAlignment="1">
      <alignment horizontal="center" vertical="center"/>
    </xf>
    <xf numFmtId="0" fontId="11" fillId="0" borderId="3" xfId="0" quotePrefix="1" applyFont="1" applyBorder="1" applyAlignment="1">
      <alignment horizontal="center" vertical="center"/>
    </xf>
    <xf numFmtId="0" fontId="11" fillId="0" borderId="4" xfId="0" quotePrefix="1" applyFont="1" applyBorder="1" applyAlignment="1">
      <alignment horizontal="center" vertical="center"/>
    </xf>
    <xf numFmtId="0" fontId="5" fillId="0" borderId="2" xfId="0" quotePrefix="1" applyFont="1" applyBorder="1" applyAlignment="1">
      <alignment horizontal="center" vertical="center"/>
    </xf>
    <xf numFmtId="0" fontId="5" fillId="0" borderId="3" xfId="0" quotePrefix="1" applyFont="1" applyBorder="1" applyAlignment="1">
      <alignment horizontal="center" vertical="center"/>
    </xf>
    <xf numFmtId="0" fontId="5" fillId="0" borderId="4" xfId="0" quotePrefix="1" applyFont="1" applyBorder="1" applyAlignment="1">
      <alignment horizontal="center" vertical="center"/>
    </xf>
    <xf numFmtId="166" fontId="11" fillId="0" borderId="2" xfId="2" applyNumberFormat="1" applyFont="1" applyBorder="1" applyAlignment="1">
      <alignment horizontal="center" vertical="center"/>
    </xf>
    <xf numFmtId="166" fontId="11" fillId="0" borderId="3" xfId="2" applyNumberFormat="1" applyFont="1" applyBorder="1" applyAlignment="1">
      <alignment horizontal="center" vertical="center"/>
    </xf>
    <xf numFmtId="166" fontId="11" fillId="0" borderId="4" xfId="2" applyNumberFormat="1" applyFont="1" applyBorder="1" applyAlignment="1">
      <alignment horizontal="center" vertical="center"/>
    </xf>
    <xf numFmtId="0" fontId="5" fillId="0" borderId="2" xfId="0" quotePrefix="1" applyFont="1" applyBorder="1" applyAlignment="1">
      <alignment horizontal="center" vertical="center" wrapText="1"/>
    </xf>
    <xf numFmtId="0" fontId="5" fillId="0" borderId="4" xfId="0" quotePrefix="1" applyFont="1" applyBorder="1" applyAlignment="1">
      <alignment horizontal="center" vertical="center" wrapText="1"/>
    </xf>
    <xf numFmtId="166" fontId="11" fillId="0" borderId="2" xfId="2" applyNumberFormat="1" applyFont="1" applyBorder="1" applyAlignment="1">
      <alignment horizontal="center" vertical="center" wrapText="1"/>
    </xf>
    <xf numFmtId="166" fontId="11" fillId="0" borderId="4" xfId="2" applyNumberFormat="1" applyFont="1" applyBorder="1" applyAlignment="1">
      <alignment horizontal="center" vertical="center" wrapText="1"/>
    </xf>
    <xf numFmtId="0" fontId="5" fillId="0" borderId="9" xfId="0" quotePrefix="1" applyFont="1" applyBorder="1" applyAlignment="1">
      <alignment horizontal="center" vertical="center"/>
    </xf>
    <xf numFmtId="0" fontId="5" fillId="0" borderId="10" xfId="0" quotePrefix="1" applyFont="1" applyBorder="1" applyAlignment="1">
      <alignment horizontal="center" vertical="center"/>
    </xf>
    <xf numFmtId="0" fontId="11" fillId="0" borderId="1" xfId="0" applyFont="1" applyBorder="1" applyAlignment="1">
      <alignment horizontal="center" vertical="center"/>
    </xf>
  </cellXfs>
  <cellStyles count="5">
    <cellStyle name="Comma" xfId="2" builtinId="3"/>
    <cellStyle name="Comma [0]" xfId="4" builtinId="6"/>
    <cellStyle name="Normal" xfId="0" builtinId="0"/>
    <cellStyle name="Normal_013~ YF, TUKEY,EKA 03~14 29656,29662 CTNS" xfId="1"/>
    <cellStyle name="표준 5" xfId="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9" Type="http://schemas.openxmlformats.org/officeDocument/2006/relationships/image" Target="../media/image29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66" Type="http://schemas.openxmlformats.org/officeDocument/2006/relationships/image" Target="../media/image66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61" Type="http://schemas.openxmlformats.org/officeDocument/2006/relationships/image" Target="../media/image61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pn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image" Target="../media/image86.jpeg"/><Relationship Id="rId18" Type="http://schemas.openxmlformats.org/officeDocument/2006/relationships/image" Target="../media/image91.jpeg"/><Relationship Id="rId26" Type="http://schemas.openxmlformats.org/officeDocument/2006/relationships/image" Target="../media/image99.jpeg"/><Relationship Id="rId39" Type="http://schemas.openxmlformats.org/officeDocument/2006/relationships/image" Target="../media/image112.jpeg"/><Relationship Id="rId21" Type="http://schemas.openxmlformats.org/officeDocument/2006/relationships/image" Target="../media/image94.jpeg"/><Relationship Id="rId34" Type="http://schemas.openxmlformats.org/officeDocument/2006/relationships/image" Target="../media/image107.jpeg"/><Relationship Id="rId42" Type="http://schemas.openxmlformats.org/officeDocument/2006/relationships/image" Target="../media/image115.jpeg"/><Relationship Id="rId47" Type="http://schemas.openxmlformats.org/officeDocument/2006/relationships/image" Target="../media/image120.jpeg"/><Relationship Id="rId50" Type="http://schemas.openxmlformats.org/officeDocument/2006/relationships/image" Target="../media/image123.jpeg"/><Relationship Id="rId55" Type="http://schemas.openxmlformats.org/officeDocument/2006/relationships/image" Target="../media/image128.jpeg"/><Relationship Id="rId63" Type="http://schemas.openxmlformats.org/officeDocument/2006/relationships/image" Target="../media/image136.jpeg"/><Relationship Id="rId68" Type="http://schemas.openxmlformats.org/officeDocument/2006/relationships/image" Target="../media/image141.jpeg"/><Relationship Id="rId7" Type="http://schemas.openxmlformats.org/officeDocument/2006/relationships/image" Target="../media/image80.jpeg"/><Relationship Id="rId71" Type="http://schemas.openxmlformats.org/officeDocument/2006/relationships/image" Target="../media/image144.jpeg"/><Relationship Id="rId2" Type="http://schemas.openxmlformats.org/officeDocument/2006/relationships/image" Target="../media/image75.jpeg"/><Relationship Id="rId16" Type="http://schemas.openxmlformats.org/officeDocument/2006/relationships/image" Target="../media/image89.jpeg"/><Relationship Id="rId29" Type="http://schemas.openxmlformats.org/officeDocument/2006/relationships/image" Target="../media/image102.jpeg"/><Relationship Id="rId1" Type="http://schemas.openxmlformats.org/officeDocument/2006/relationships/image" Target="../media/image74.jpeg"/><Relationship Id="rId6" Type="http://schemas.openxmlformats.org/officeDocument/2006/relationships/image" Target="../media/image79.jpeg"/><Relationship Id="rId11" Type="http://schemas.openxmlformats.org/officeDocument/2006/relationships/image" Target="../media/image84.jpeg"/><Relationship Id="rId24" Type="http://schemas.openxmlformats.org/officeDocument/2006/relationships/image" Target="../media/image97.jpeg"/><Relationship Id="rId32" Type="http://schemas.openxmlformats.org/officeDocument/2006/relationships/image" Target="../media/image105.jpeg"/><Relationship Id="rId37" Type="http://schemas.openxmlformats.org/officeDocument/2006/relationships/image" Target="../media/image110.jpeg"/><Relationship Id="rId40" Type="http://schemas.openxmlformats.org/officeDocument/2006/relationships/image" Target="../media/image113.jpeg"/><Relationship Id="rId45" Type="http://schemas.openxmlformats.org/officeDocument/2006/relationships/image" Target="../media/image118.jpeg"/><Relationship Id="rId53" Type="http://schemas.openxmlformats.org/officeDocument/2006/relationships/image" Target="../media/image126.jpeg"/><Relationship Id="rId58" Type="http://schemas.openxmlformats.org/officeDocument/2006/relationships/image" Target="../media/image131.jpeg"/><Relationship Id="rId66" Type="http://schemas.openxmlformats.org/officeDocument/2006/relationships/image" Target="../media/image139.jpeg"/><Relationship Id="rId5" Type="http://schemas.openxmlformats.org/officeDocument/2006/relationships/image" Target="../media/image78.jpeg"/><Relationship Id="rId15" Type="http://schemas.openxmlformats.org/officeDocument/2006/relationships/image" Target="../media/image88.jpeg"/><Relationship Id="rId23" Type="http://schemas.openxmlformats.org/officeDocument/2006/relationships/image" Target="../media/image96.jpeg"/><Relationship Id="rId28" Type="http://schemas.openxmlformats.org/officeDocument/2006/relationships/image" Target="../media/image101.jpeg"/><Relationship Id="rId36" Type="http://schemas.openxmlformats.org/officeDocument/2006/relationships/image" Target="../media/image109.jpeg"/><Relationship Id="rId49" Type="http://schemas.openxmlformats.org/officeDocument/2006/relationships/image" Target="../media/image122.jpeg"/><Relationship Id="rId57" Type="http://schemas.openxmlformats.org/officeDocument/2006/relationships/image" Target="../media/image130.jpeg"/><Relationship Id="rId61" Type="http://schemas.openxmlformats.org/officeDocument/2006/relationships/image" Target="../media/image134.jpeg"/><Relationship Id="rId10" Type="http://schemas.openxmlformats.org/officeDocument/2006/relationships/image" Target="../media/image83.jpeg"/><Relationship Id="rId19" Type="http://schemas.openxmlformats.org/officeDocument/2006/relationships/image" Target="../media/image92.jpeg"/><Relationship Id="rId31" Type="http://schemas.openxmlformats.org/officeDocument/2006/relationships/image" Target="../media/image104.jpeg"/><Relationship Id="rId44" Type="http://schemas.openxmlformats.org/officeDocument/2006/relationships/image" Target="../media/image117.jpeg"/><Relationship Id="rId52" Type="http://schemas.openxmlformats.org/officeDocument/2006/relationships/image" Target="../media/image125.jpeg"/><Relationship Id="rId60" Type="http://schemas.openxmlformats.org/officeDocument/2006/relationships/image" Target="../media/image133.jpeg"/><Relationship Id="rId65" Type="http://schemas.openxmlformats.org/officeDocument/2006/relationships/image" Target="../media/image138.jpeg"/><Relationship Id="rId4" Type="http://schemas.openxmlformats.org/officeDocument/2006/relationships/image" Target="../media/image77.jpeg"/><Relationship Id="rId9" Type="http://schemas.openxmlformats.org/officeDocument/2006/relationships/image" Target="../media/image82.jpeg"/><Relationship Id="rId14" Type="http://schemas.openxmlformats.org/officeDocument/2006/relationships/image" Target="../media/image87.jpeg"/><Relationship Id="rId22" Type="http://schemas.openxmlformats.org/officeDocument/2006/relationships/image" Target="../media/image95.jpeg"/><Relationship Id="rId27" Type="http://schemas.openxmlformats.org/officeDocument/2006/relationships/image" Target="../media/image100.jpeg"/><Relationship Id="rId30" Type="http://schemas.openxmlformats.org/officeDocument/2006/relationships/image" Target="../media/image103.jpeg"/><Relationship Id="rId35" Type="http://schemas.openxmlformats.org/officeDocument/2006/relationships/image" Target="../media/image108.jpeg"/><Relationship Id="rId43" Type="http://schemas.openxmlformats.org/officeDocument/2006/relationships/image" Target="../media/image116.jpeg"/><Relationship Id="rId48" Type="http://schemas.openxmlformats.org/officeDocument/2006/relationships/image" Target="../media/image121.jpeg"/><Relationship Id="rId56" Type="http://schemas.openxmlformats.org/officeDocument/2006/relationships/image" Target="../media/image129.jpeg"/><Relationship Id="rId64" Type="http://schemas.openxmlformats.org/officeDocument/2006/relationships/image" Target="../media/image137.jpeg"/><Relationship Id="rId69" Type="http://schemas.openxmlformats.org/officeDocument/2006/relationships/image" Target="../media/image142.jpeg"/><Relationship Id="rId8" Type="http://schemas.openxmlformats.org/officeDocument/2006/relationships/image" Target="../media/image81.jpeg"/><Relationship Id="rId51" Type="http://schemas.openxmlformats.org/officeDocument/2006/relationships/image" Target="../media/image124.jpeg"/><Relationship Id="rId3" Type="http://schemas.openxmlformats.org/officeDocument/2006/relationships/image" Target="../media/image76.jpeg"/><Relationship Id="rId12" Type="http://schemas.openxmlformats.org/officeDocument/2006/relationships/image" Target="../media/image85.jpeg"/><Relationship Id="rId17" Type="http://schemas.openxmlformats.org/officeDocument/2006/relationships/image" Target="../media/image90.jpeg"/><Relationship Id="rId25" Type="http://schemas.openxmlformats.org/officeDocument/2006/relationships/image" Target="../media/image98.jpeg"/><Relationship Id="rId33" Type="http://schemas.openxmlformats.org/officeDocument/2006/relationships/image" Target="../media/image106.jpeg"/><Relationship Id="rId38" Type="http://schemas.openxmlformats.org/officeDocument/2006/relationships/image" Target="../media/image111.jpeg"/><Relationship Id="rId46" Type="http://schemas.openxmlformats.org/officeDocument/2006/relationships/image" Target="../media/image119.jpeg"/><Relationship Id="rId59" Type="http://schemas.openxmlformats.org/officeDocument/2006/relationships/image" Target="../media/image132.jpeg"/><Relationship Id="rId67" Type="http://schemas.openxmlformats.org/officeDocument/2006/relationships/image" Target="../media/image140.jpeg"/><Relationship Id="rId20" Type="http://schemas.openxmlformats.org/officeDocument/2006/relationships/image" Target="../media/image93.jpeg"/><Relationship Id="rId41" Type="http://schemas.openxmlformats.org/officeDocument/2006/relationships/image" Target="../media/image114.jpeg"/><Relationship Id="rId54" Type="http://schemas.openxmlformats.org/officeDocument/2006/relationships/image" Target="../media/image127.jpeg"/><Relationship Id="rId62" Type="http://schemas.openxmlformats.org/officeDocument/2006/relationships/image" Target="../media/image135.jpeg"/><Relationship Id="rId70" Type="http://schemas.openxmlformats.org/officeDocument/2006/relationships/image" Target="../media/image143.jpeg"/></Relationships>
</file>

<file path=xl/drawings/_rels/drawing3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57.jpeg"/><Relationship Id="rId18" Type="http://schemas.openxmlformats.org/officeDocument/2006/relationships/image" Target="../media/image162.jpeg"/><Relationship Id="rId26" Type="http://schemas.openxmlformats.org/officeDocument/2006/relationships/image" Target="../media/image170.jpeg"/><Relationship Id="rId39" Type="http://schemas.openxmlformats.org/officeDocument/2006/relationships/image" Target="../media/image183.jpeg"/><Relationship Id="rId3" Type="http://schemas.openxmlformats.org/officeDocument/2006/relationships/image" Target="../media/image147.jpeg"/><Relationship Id="rId21" Type="http://schemas.openxmlformats.org/officeDocument/2006/relationships/image" Target="../media/image165.jpeg"/><Relationship Id="rId34" Type="http://schemas.openxmlformats.org/officeDocument/2006/relationships/image" Target="../media/image178.jpeg"/><Relationship Id="rId42" Type="http://schemas.openxmlformats.org/officeDocument/2006/relationships/image" Target="../media/image186.jpeg"/><Relationship Id="rId47" Type="http://schemas.openxmlformats.org/officeDocument/2006/relationships/image" Target="../media/image191.jpeg"/><Relationship Id="rId7" Type="http://schemas.openxmlformats.org/officeDocument/2006/relationships/image" Target="../media/image151.jpeg"/><Relationship Id="rId12" Type="http://schemas.openxmlformats.org/officeDocument/2006/relationships/image" Target="../media/image156.jpeg"/><Relationship Id="rId17" Type="http://schemas.openxmlformats.org/officeDocument/2006/relationships/image" Target="../media/image161.jpeg"/><Relationship Id="rId25" Type="http://schemas.openxmlformats.org/officeDocument/2006/relationships/image" Target="../media/image169.jpeg"/><Relationship Id="rId33" Type="http://schemas.openxmlformats.org/officeDocument/2006/relationships/image" Target="../media/image177.jpeg"/><Relationship Id="rId38" Type="http://schemas.openxmlformats.org/officeDocument/2006/relationships/image" Target="../media/image182.jpeg"/><Relationship Id="rId46" Type="http://schemas.openxmlformats.org/officeDocument/2006/relationships/image" Target="../media/image190.jpeg"/><Relationship Id="rId2" Type="http://schemas.openxmlformats.org/officeDocument/2006/relationships/image" Target="../media/image146.jpeg"/><Relationship Id="rId16" Type="http://schemas.openxmlformats.org/officeDocument/2006/relationships/image" Target="../media/image160.jpeg"/><Relationship Id="rId20" Type="http://schemas.openxmlformats.org/officeDocument/2006/relationships/image" Target="../media/image164.jpeg"/><Relationship Id="rId29" Type="http://schemas.openxmlformats.org/officeDocument/2006/relationships/image" Target="../media/image173.jpeg"/><Relationship Id="rId41" Type="http://schemas.openxmlformats.org/officeDocument/2006/relationships/image" Target="../media/image185.jpeg"/><Relationship Id="rId1" Type="http://schemas.openxmlformats.org/officeDocument/2006/relationships/image" Target="../media/image145.jpeg"/><Relationship Id="rId6" Type="http://schemas.openxmlformats.org/officeDocument/2006/relationships/image" Target="../media/image150.jpeg"/><Relationship Id="rId11" Type="http://schemas.openxmlformats.org/officeDocument/2006/relationships/image" Target="../media/image155.jpeg"/><Relationship Id="rId24" Type="http://schemas.openxmlformats.org/officeDocument/2006/relationships/image" Target="../media/image168.jpeg"/><Relationship Id="rId32" Type="http://schemas.openxmlformats.org/officeDocument/2006/relationships/image" Target="../media/image176.jpeg"/><Relationship Id="rId37" Type="http://schemas.openxmlformats.org/officeDocument/2006/relationships/image" Target="../media/image181.jpeg"/><Relationship Id="rId40" Type="http://schemas.openxmlformats.org/officeDocument/2006/relationships/image" Target="../media/image184.jpeg"/><Relationship Id="rId45" Type="http://schemas.openxmlformats.org/officeDocument/2006/relationships/image" Target="../media/image189.jpeg"/><Relationship Id="rId5" Type="http://schemas.openxmlformats.org/officeDocument/2006/relationships/image" Target="../media/image149.jpeg"/><Relationship Id="rId15" Type="http://schemas.openxmlformats.org/officeDocument/2006/relationships/image" Target="../media/image159.jpeg"/><Relationship Id="rId23" Type="http://schemas.openxmlformats.org/officeDocument/2006/relationships/image" Target="../media/image167.jpeg"/><Relationship Id="rId28" Type="http://schemas.openxmlformats.org/officeDocument/2006/relationships/image" Target="../media/image172.jpeg"/><Relationship Id="rId36" Type="http://schemas.openxmlformats.org/officeDocument/2006/relationships/image" Target="../media/image180.jpeg"/><Relationship Id="rId49" Type="http://schemas.openxmlformats.org/officeDocument/2006/relationships/image" Target="../media/image193.jpeg"/><Relationship Id="rId10" Type="http://schemas.openxmlformats.org/officeDocument/2006/relationships/image" Target="../media/image154.jpeg"/><Relationship Id="rId19" Type="http://schemas.openxmlformats.org/officeDocument/2006/relationships/image" Target="../media/image163.jpeg"/><Relationship Id="rId31" Type="http://schemas.openxmlformats.org/officeDocument/2006/relationships/image" Target="../media/image175.jpeg"/><Relationship Id="rId44" Type="http://schemas.openxmlformats.org/officeDocument/2006/relationships/image" Target="../media/image188.jpeg"/><Relationship Id="rId4" Type="http://schemas.openxmlformats.org/officeDocument/2006/relationships/image" Target="../media/image148.jpeg"/><Relationship Id="rId9" Type="http://schemas.openxmlformats.org/officeDocument/2006/relationships/image" Target="../media/image153.jpeg"/><Relationship Id="rId14" Type="http://schemas.openxmlformats.org/officeDocument/2006/relationships/image" Target="../media/image158.jpeg"/><Relationship Id="rId22" Type="http://schemas.openxmlformats.org/officeDocument/2006/relationships/image" Target="../media/image166.jpeg"/><Relationship Id="rId27" Type="http://schemas.openxmlformats.org/officeDocument/2006/relationships/image" Target="../media/image171.jpeg"/><Relationship Id="rId30" Type="http://schemas.openxmlformats.org/officeDocument/2006/relationships/image" Target="../media/image174.jpeg"/><Relationship Id="rId35" Type="http://schemas.openxmlformats.org/officeDocument/2006/relationships/image" Target="../media/image179.jpeg"/><Relationship Id="rId43" Type="http://schemas.openxmlformats.org/officeDocument/2006/relationships/image" Target="../media/image187.jpeg"/><Relationship Id="rId48" Type="http://schemas.openxmlformats.org/officeDocument/2006/relationships/image" Target="../media/image192.jpeg"/><Relationship Id="rId8" Type="http://schemas.openxmlformats.org/officeDocument/2006/relationships/image" Target="../media/image152.jpe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201.jpeg"/><Relationship Id="rId13" Type="http://schemas.openxmlformats.org/officeDocument/2006/relationships/image" Target="../media/image206.jpeg"/><Relationship Id="rId18" Type="http://schemas.openxmlformats.org/officeDocument/2006/relationships/image" Target="../media/image211.jpeg"/><Relationship Id="rId3" Type="http://schemas.openxmlformats.org/officeDocument/2006/relationships/image" Target="../media/image196.jpeg"/><Relationship Id="rId21" Type="http://schemas.openxmlformats.org/officeDocument/2006/relationships/image" Target="../media/image214.jpeg"/><Relationship Id="rId7" Type="http://schemas.openxmlformats.org/officeDocument/2006/relationships/image" Target="../media/image200.jpeg"/><Relationship Id="rId12" Type="http://schemas.openxmlformats.org/officeDocument/2006/relationships/image" Target="../media/image205.jpeg"/><Relationship Id="rId17" Type="http://schemas.openxmlformats.org/officeDocument/2006/relationships/image" Target="../media/image210.jpeg"/><Relationship Id="rId2" Type="http://schemas.openxmlformats.org/officeDocument/2006/relationships/image" Target="../media/image195.jpeg"/><Relationship Id="rId16" Type="http://schemas.openxmlformats.org/officeDocument/2006/relationships/image" Target="../media/image209.jpeg"/><Relationship Id="rId20" Type="http://schemas.openxmlformats.org/officeDocument/2006/relationships/image" Target="../media/image213.jpeg"/><Relationship Id="rId1" Type="http://schemas.openxmlformats.org/officeDocument/2006/relationships/image" Target="../media/image194.jpeg"/><Relationship Id="rId6" Type="http://schemas.openxmlformats.org/officeDocument/2006/relationships/image" Target="../media/image199.jpeg"/><Relationship Id="rId11" Type="http://schemas.openxmlformats.org/officeDocument/2006/relationships/image" Target="../media/image204.jpeg"/><Relationship Id="rId5" Type="http://schemas.openxmlformats.org/officeDocument/2006/relationships/image" Target="../media/image198.jpeg"/><Relationship Id="rId15" Type="http://schemas.openxmlformats.org/officeDocument/2006/relationships/image" Target="../media/image208.jpeg"/><Relationship Id="rId10" Type="http://schemas.openxmlformats.org/officeDocument/2006/relationships/image" Target="../media/image203.jpeg"/><Relationship Id="rId19" Type="http://schemas.openxmlformats.org/officeDocument/2006/relationships/image" Target="../media/image212.jpeg"/><Relationship Id="rId4" Type="http://schemas.openxmlformats.org/officeDocument/2006/relationships/image" Target="../media/image197.jpeg"/><Relationship Id="rId9" Type="http://schemas.openxmlformats.org/officeDocument/2006/relationships/image" Target="../media/image202.jpeg"/><Relationship Id="rId14" Type="http://schemas.openxmlformats.org/officeDocument/2006/relationships/image" Target="../media/image20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1431435</xdr:colOff>
      <xdr:row>45</xdr:row>
      <xdr:rowOff>54544</xdr:rowOff>
    </xdr:from>
    <xdr:to>
      <xdr:col>2</xdr:col>
      <xdr:colOff>1809750</xdr:colOff>
      <xdr:row>45</xdr:row>
      <xdr:rowOff>513178</xdr:rowOff>
    </xdr:to>
    <xdr:pic>
      <xdr:nvPicPr>
        <xdr:cNvPr id="12" name="Picture 1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364885" y="20647594"/>
          <a:ext cx="378315" cy="458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1457324</xdr:colOff>
      <xdr:row>47</xdr:row>
      <xdr:rowOff>520943</xdr:rowOff>
    </xdr:from>
    <xdr:to>
      <xdr:col>2</xdr:col>
      <xdr:colOff>1885949</xdr:colOff>
      <xdr:row>48</xdr:row>
      <xdr:rowOff>514350</xdr:rowOff>
    </xdr:to>
    <xdr:pic>
      <xdr:nvPicPr>
        <xdr:cNvPr id="13" name="Picture 4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390774" y="22161743"/>
          <a:ext cx="428625" cy="5172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1485900</xdr:colOff>
      <xdr:row>47</xdr:row>
      <xdr:rowOff>47626</xdr:rowOff>
    </xdr:from>
    <xdr:to>
      <xdr:col>2</xdr:col>
      <xdr:colOff>1889630</xdr:colOff>
      <xdr:row>47</xdr:row>
      <xdr:rowOff>501178</xdr:rowOff>
    </xdr:to>
    <xdr:pic>
      <xdr:nvPicPr>
        <xdr:cNvPr id="14" name="Picture 5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419350" y="21688426"/>
          <a:ext cx="403730" cy="4535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1409835</xdr:colOff>
      <xdr:row>44</xdr:row>
      <xdr:rowOff>28575</xdr:rowOff>
    </xdr:from>
    <xdr:to>
      <xdr:col>2</xdr:col>
      <xdr:colOff>1857950</xdr:colOff>
      <xdr:row>45</xdr:row>
      <xdr:rowOff>19050</xdr:rowOff>
    </xdr:to>
    <xdr:pic>
      <xdr:nvPicPr>
        <xdr:cNvPr id="15" name="Picture 6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343285" y="20097750"/>
          <a:ext cx="448115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1468892</xdr:colOff>
      <xdr:row>49</xdr:row>
      <xdr:rowOff>38101</xdr:rowOff>
    </xdr:from>
    <xdr:to>
      <xdr:col>2</xdr:col>
      <xdr:colOff>1847850</xdr:colOff>
      <xdr:row>49</xdr:row>
      <xdr:rowOff>514351</xdr:rowOff>
    </xdr:to>
    <xdr:pic>
      <xdr:nvPicPr>
        <xdr:cNvPr id="16" name="Picture 7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402342" y="22726651"/>
          <a:ext cx="378958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1466850</xdr:colOff>
      <xdr:row>46</xdr:row>
      <xdr:rowOff>19051</xdr:rowOff>
    </xdr:from>
    <xdr:to>
      <xdr:col>2</xdr:col>
      <xdr:colOff>1817069</xdr:colOff>
      <xdr:row>46</xdr:row>
      <xdr:rowOff>457201</xdr:rowOff>
    </xdr:to>
    <xdr:pic>
      <xdr:nvPicPr>
        <xdr:cNvPr id="17" name="Picture 1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2400300" y="21135976"/>
          <a:ext cx="350219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1466850</xdr:colOff>
      <xdr:row>14</xdr:row>
      <xdr:rowOff>43502</xdr:rowOff>
    </xdr:from>
    <xdr:to>
      <xdr:col>2</xdr:col>
      <xdr:colOff>1826195</xdr:colOff>
      <xdr:row>15</xdr:row>
      <xdr:rowOff>9525</xdr:rowOff>
    </xdr:to>
    <xdr:pic>
      <xdr:nvPicPr>
        <xdr:cNvPr id="18" name="Picture 1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2400300" y="7396802"/>
          <a:ext cx="359345" cy="527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1466849</xdr:colOff>
      <xdr:row>7</xdr:row>
      <xdr:rowOff>18111</xdr:rowOff>
    </xdr:from>
    <xdr:to>
      <xdr:col>2</xdr:col>
      <xdr:colOff>1868552</xdr:colOff>
      <xdr:row>7</xdr:row>
      <xdr:rowOff>542925</xdr:rowOff>
    </xdr:to>
    <xdr:pic>
      <xdr:nvPicPr>
        <xdr:cNvPr id="19" name="Picture 2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2400299" y="3437586"/>
          <a:ext cx="401703" cy="5248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1466850</xdr:colOff>
      <xdr:row>4</xdr:row>
      <xdr:rowOff>20111</xdr:rowOff>
    </xdr:from>
    <xdr:to>
      <xdr:col>2</xdr:col>
      <xdr:colOff>1829445</xdr:colOff>
      <xdr:row>4</xdr:row>
      <xdr:rowOff>548640</xdr:rowOff>
    </xdr:to>
    <xdr:pic>
      <xdr:nvPicPr>
        <xdr:cNvPr id="20" name="Picture 3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2400300" y="1191686"/>
          <a:ext cx="362595" cy="5285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1430655</xdr:colOff>
      <xdr:row>11</xdr:row>
      <xdr:rowOff>23176</xdr:rowOff>
    </xdr:from>
    <xdr:to>
      <xdr:col>2</xdr:col>
      <xdr:colOff>1801050</xdr:colOff>
      <xdr:row>12</xdr:row>
      <xdr:rowOff>2682</xdr:rowOff>
    </xdr:to>
    <xdr:pic>
      <xdr:nvPicPr>
        <xdr:cNvPr id="21" name="Picture 4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2364105" y="5690551"/>
          <a:ext cx="370395" cy="54148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1434465</xdr:colOff>
      <xdr:row>8</xdr:row>
      <xdr:rowOff>23730</xdr:rowOff>
    </xdr:from>
    <xdr:to>
      <xdr:col>2</xdr:col>
      <xdr:colOff>1861109</xdr:colOff>
      <xdr:row>8</xdr:row>
      <xdr:rowOff>544830</xdr:rowOff>
    </xdr:to>
    <xdr:pic>
      <xdr:nvPicPr>
        <xdr:cNvPr id="22" name="Picture 5"/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2367915" y="4005180"/>
          <a:ext cx="426644" cy="521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1455420</xdr:colOff>
      <xdr:row>13</xdr:row>
      <xdr:rowOff>37569</xdr:rowOff>
    </xdr:from>
    <xdr:to>
      <xdr:col>2</xdr:col>
      <xdr:colOff>1852347</xdr:colOff>
      <xdr:row>14</xdr:row>
      <xdr:rowOff>5715</xdr:rowOff>
    </xdr:to>
    <xdr:pic>
      <xdr:nvPicPr>
        <xdr:cNvPr id="23" name="Picture 6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2388870" y="6828894"/>
          <a:ext cx="396927" cy="5301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1480185</xdr:colOff>
      <xdr:row>12</xdr:row>
      <xdr:rowOff>9239</xdr:rowOff>
    </xdr:from>
    <xdr:to>
      <xdr:col>2</xdr:col>
      <xdr:colOff>1832662</xdr:colOff>
      <xdr:row>12</xdr:row>
      <xdr:rowOff>527685</xdr:rowOff>
    </xdr:to>
    <xdr:pic>
      <xdr:nvPicPr>
        <xdr:cNvPr id="24" name="Picture 7"/>
        <xdr:cNvPicPr>
          <a:picLocks noChangeAspect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2413635" y="6238589"/>
          <a:ext cx="352477" cy="51844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1516380</xdr:colOff>
      <xdr:row>6</xdr:row>
      <xdr:rowOff>0</xdr:rowOff>
    </xdr:from>
    <xdr:to>
      <xdr:col>2</xdr:col>
      <xdr:colOff>1875100</xdr:colOff>
      <xdr:row>6</xdr:row>
      <xdr:rowOff>528824</xdr:rowOff>
    </xdr:to>
    <xdr:pic>
      <xdr:nvPicPr>
        <xdr:cNvPr id="25" name="Picture 8"/>
        <xdr:cNvPicPr>
          <a:picLocks noChangeAspect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2449830" y="2832655"/>
          <a:ext cx="358720" cy="5288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1413512</xdr:colOff>
      <xdr:row>10</xdr:row>
      <xdr:rowOff>28670</xdr:rowOff>
    </xdr:from>
    <xdr:to>
      <xdr:col>2</xdr:col>
      <xdr:colOff>1843340</xdr:colOff>
      <xdr:row>11</xdr:row>
      <xdr:rowOff>0</xdr:rowOff>
    </xdr:to>
    <xdr:pic>
      <xdr:nvPicPr>
        <xdr:cNvPr id="26" name="Picture 9"/>
        <xdr:cNvPicPr>
          <a:picLocks noChangeAspect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2346962" y="5134070"/>
          <a:ext cx="429828" cy="5333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1482091</xdr:colOff>
      <xdr:row>5</xdr:row>
      <xdr:rowOff>29855</xdr:rowOff>
    </xdr:from>
    <xdr:to>
      <xdr:col>2</xdr:col>
      <xdr:colOff>1847904</xdr:colOff>
      <xdr:row>5</xdr:row>
      <xdr:rowOff>514350</xdr:rowOff>
    </xdr:to>
    <xdr:pic>
      <xdr:nvPicPr>
        <xdr:cNvPr id="27" name="Picture 10"/>
        <xdr:cNvPicPr>
          <a:picLocks noChangeAspect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2415541" y="1763405"/>
          <a:ext cx="365813" cy="484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1489710</xdr:colOff>
      <xdr:row>9</xdr:row>
      <xdr:rowOff>38100</xdr:rowOff>
    </xdr:from>
    <xdr:to>
      <xdr:col>2</xdr:col>
      <xdr:colOff>1781175</xdr:colOff>
      <xdr:row>9</xdr:row>
      <xdr:rowOff>523875</xdr:rowOff>
    </xdr:to>
    <xdr:pic>
      <xdr:nvPicPr>
        <xdr:cNvPr id="28" name="Picture 27"/>
        <xdr:cNvPicPr/>
      </xdr:nvPicPr>
      <xdr:blipFill rotWithShape="1">
        <a:blip xmlns:r="http://schemas.openxmlformats.org/officeDocument/2006/relationships" r:embed="rId17" cstate="print"/>
        <a:srcRect l="34359" t="10028" r="34616" b="18860"/>
        <a:stretch/>
      </xdr:blipFill>
      <xdr:spPr bwMode="auto">
        <a:xfrm>
          <a:off x="2423160" y="4581525"/>
          <a:ext cx="291465" cy="48577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1547340</xdr:colOff>
      <xdr:row>23</xdr:row>
      <xdr:rowOff>47625</xdr:rowOff>
    </xdr:from>
    <xdr:to>
      <xdr:col>2</xdr:col>
      <xdr:colOff>1825476</xdr:colOff>
      <xdr:row>24</xdr:row>
      <xdr:rowOff>20206</xdr:rowOff>
    </xdr:to>
    <xdr:pic>
      <xdr:nvPicPr>
        <xdr:cNvPr id="29" name="Picture 4"/>
        <xdr:cNvPicPr>
          <a:picLocks noChangeAspect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 flipH="1">
          <a:off x="2480790" y="11782425"/>
          <a:ext cx="278136" cy="4393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1543046</xdr:colOff>
      <xdr:row>22</xdr:row>
      <xdr:rowOff>51603</xdr:rowOff>
    </xdr:from>
    <xdr:to>
      <xdr:col>2</xdr:col>
      <xdr:colOff>1847849</xdr:colOff>
      <xdr:row>23</xdr:row>
      <xdr:rowOff>11361</xdr:rowOff>
    </xdr:to>
    <xdr:pic>
      <xdr:nvPicPr>
        <xdr:cNvPr id="30" name="Picture 5"/>
        <xdr:cNvPicPr>
          <a:picLocks noChangeAspect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 flipH="1">
          <a:off x="2476496" y="11319678"/>
          <a:ext cx="304803" cy="4264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1537925</xdr:colOff>
      <xdr:row>21</xdr:row>
      <xdr:rowOff>38099</xdr:rowOff>
    </xdr:from>
    <xdr:to>
      <xdr:col>2</xdr:col>
      <xdr:colOff>1847848</xdr:colOff>
      <xdr:row>21</xdr:row>
      <xdr:rowOff>428624</xdr:rowOff>
    </xdr:to>
    <xdr:pic>
      <xdr:nvPicPr>
        <xdr:cNvPr id="32" name="Picture 8"/>
        <xdr:cNvPicPr>
          <a:picLocks noChangeAspect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 flipH="1">
          <a:off x="2471375" y="10372724"/>
          <a:ext cx="309923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1552575</xdr:colOff>
      <xdr:row>32</xdr:row>
      <xdr:rowOff>19050</xdr:rowOff>
    </xdr:from>
    <xdr:to>
      <xdr:col>2</xdr:col>
      <xdr:colOff>1919484</xdr:colOff>
      <xdr:row>32</xdr:row>
      <xdr:rowOff>466725</xdr:rowOff>
    </xdr:to>
    <xdr:pic>
      <xdr:nvPicPr>
        <xdr:cNvPr id="33" name="Picture 1"/>
        <xdr:cNvPicPr>
          <a:picLocks noChangeAspect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2486025" y="16316325"/>
          <a:ext cx="366909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1552575</xdr:colOff>
      <xdr:row>28</xdr:row>
      <xdr:rowOff>57150</xdr:rowOff>
    </xdr:from>
    <xdr:to>
      <xdr:col>2</xdr:col>
      <xdr:colOff>1874800</xdr:colOff>
      <xdr:row>28</xdr:row>
      <xdr:rowOff>438150</xdr:rowOff>
    </xdr:to>
    <xdr:pic>
      <xdr:nvPicPr>
        <xdr:cNvPr id="34" name="Picture 4"/>
        <xdr:cNvPicPr>
          <a:picLocks noChangeAspect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2486025" y="14449425"/>
          <a:ext cx="322225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1552576</xdr:colOff>
      <xdr:row>33</xdr:row>
      <xdr:rowOff>28576</xdr:rowOff>
    </xdr:from>
    <xdr:to>
      <xdr:col>2</xdr:col>
      <xdr:colOff>1895475</xdr:colOff>
      <xdr:row>34</xdr:row>
      <xdr:rowOff>18750</xdr:rowOff>
    </xdr:to>
    <xdr:pic>
      <xdr:nvPicPr>
        <xdr:cNvPr id="36" name="Picture 1"/>
        <xdr:cNvPicPr>
          <a:picLocks noChangeAspect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2486026" y="16802101"/>
          <a:ext cx="342899" cy="4664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1571626</xdr:colOff>
      <xdr:row>25</xdr:row>
      <xdr:rowOff>9527</xdr:rowOff>
    </xdr:from>
    <xdr:to>
      <xdr:col>2</xdr:col>
      <xdr:colOff>1895476</xdr:colOff>
      <xdr:row>25</xdr:row>
      <xdr:rowOff>470961</xdr:rowOff>
    </xdr:to>
    <xdr:pic>
      <xdr:nvPicPr>
        <xdr:cNvPr id="37" name="Picture 2"/>
        <xdr:cNvPicPr>
          <a:picLocks noChangeAspect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2505076" y="12496802"/>
          <a:ext cx="323850" cy="4614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1552575</xdr:colOff>
      <xdr:row>31</xdr:row>
      <xdr:rowOff>11268</xdr:rowOff>
    </xdr:from>
    <xdr:to>
      <xdr:col>2</xdr:col>
      <xdr:colOff>1933575</xdr:colOff>
      <xdr:row>32</xdr:row>
      <xdr:rowOff>2975</xdr:rowOff>
    </xdr:to>
    <xdr:pic>
      <xdr:nvPicPr>
        <xdr:cNvPr id="38" name="Picture 3"/>
        <xdr:cNvPicPr>
          <a:picLocks noChangeAspect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2486025" y="15832293"/>
          <a:ext cx="381000" cy="467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1533524</xdr:colOff>
      <xdr:row>30</xdr:row>
      <xdr:rowOff>38101</xdr:rowOff>
    </xdr:from>
    <xdr:to>
      <xdr:col>2</xdr:col>
      <xdr:colOff>1971675</xdr:colOff>
      <xdr:row>31</xdr:row>
      <xdr:rowOff>3</xdr:rowOff>
    </xdr:to>
    <xdr:pic>
      <xdr:nvPicPr>
        <xdr:cNvPr id="40" name="Picture 5"/>
        <xdr:cNvPicPr>
          <a:picLocks noChangeAspect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2466974" y="15382876"/>
          <a:ext cx="438151" cy="43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1533526</xdr:colOff>
      <xdr:row>29</xdr:row>
      <xdr:rowOff>28575</xdr:rowOff>
    </xdr:from>
    <xdr:to>
      <xdr:col>2</xdr:col>
      <xdr:colOff>1924050</xdr:colOff>
      <xdr:row>29</xdr:row>
      <xdr:rowOff>421585</xdr:rowOff>
    </xdr:to>
    <xdr:pic>
      <xdr:nvPicPr>
        <xdr:cNvPr id="41" name="Picture 1"/>
        <xdr:cNvPicPr>
          <a:picLocks noChangeAspect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2466976" y="14897100"/>
          <a:ext cx="390524" cy="39301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1579908</xdr:colOff>
      <xdr:row>27</xdr:row>
      <xdr:rowOff>36642</xdr:rowOff>
    </xdr:from>
    <xdr:to>
      <xdr:col>2</xdr:col>
      <xdr:colOff>1877429</xdr:colOff>
      <xdr:row>27</xdr:row>
      <xdr:rowOff>431109</xdr:rowOff>
    </xdr:to>
    <xdr:pic>
      <xdr:nvPicPr>
        <xdr:cNvPr id="42" name="Picture 5"/>
        <xdr:cNvPicPr>
          <a:picLocks noChangeAspect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2513358" y="12523917"/>
          <a:ext cx="297521" cy="3944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1571626</xdr:colOff>
      <xdr:row>26</xdr:row>
      <xdr:rowOff>38100</xdr:rowOff>
    </xdr:from>
    <xdr:to>
      <xdr:col>2</xdr:col>
      <xdr:colOff>1894338</xdr:colOff>
      <xdr:row>26</xdr:row>
      <xdr:rowOff>466725</xdr:rowOff>
    </xdr:to>
    <xdr:pic>
      <xdr:nvPicPr>
        <xdr:cNvPr id="43" name="Picture 4"/>
        <xdr:cNvPicPr>
          <a:picLocks noChangeAspect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2505076" y="13001625"/>
          <a:ext cx="322712" cy="428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1600201</xdr:colOff>
      <xdr:row>37</xdr:row>
      <xdr:rowOff>25277</xdr:rowOff>
    </xdr:from>
    <xdr:to>
      <xdr:col>2</xdr:col>
      <xdr:colOff>1962150</xdr:colOff>
      <xdr:row>37</xdr:row>
      <xdr:rowOff>419101</xdr:rowOff>
    </xdr:to>
    <xdr:pic>
      <xdr:nvPicPr>
        <xdr:cNvPr id="45" name="Picture 4"/>
        <xdr:cNvPicPr>
          <a:picLocks noChangeAspect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2533651" y="18399002"/>
          <a:ext cx="361949" cy="3938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1577344</xdr:colOff>
      <xdr:row>36</xdr:row>
      <xdr:rowOff>9524</xdr:rowOff>
    </xdr:from>
    <xdr:to>
      <xdr:col>2</xdr:col>
      <xdr:colOff>1996853</xdr:colOff>
      <xdr:row>36</xdr:row>
      <xdr:rowOff>400049</xdr:rowOff>
    </xdr:to>
    <xdr:pic>
      <xdr:nvPicPr>
        <xdr:cNvPr id="46" name="Picture 5"/>
        <xdr:cNvPicPr>
          <a:picLocks noChangeAspect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2510794" y="17916524"/>
          <a:ext cx="419509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1590676</xdr:colOff>
      <xdr:row>37</xdr:row>
      <xdr:rowOff>7243</xdr:rowOff>
    </xdr:from>
    <xdr:to>
      <xdr:col>2</xdr:col>
      <xdr:colOff>1971676</xdr:colOff>
      <xdr:row>37</xdr:row>
      <xdr:rowOff>455519</xdr:rowOff>
    </xdr:to>
    <xdr:pic>
      <xdr:nvPicPr>
        <xdr:cNvPr id="47" name="Picture 1"/>
        <xdr:cNvPicPr>
          <a:picLocks noChangeAspect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2524126" y="18847693"/>
          <a:ext cx="381000" cy="4482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1600201</xdr:colOff>
      <xdr:row>36</xdr:row>
      <xdr:rowOff>25277</xdr:rowOff>
    </xdr:from>
    <xdr:to>
      <xdr:col>2</xdr:col>
      <xdr:colOff>1962150</xdr:colOff>
      <xdr:row>36</xdr:row>
      <xdr:rowOff>419101</xdr:rowOff>
    </xdr:to>
    <xdr:pic>
      <xdr:nvPicPr>
        <xdr:cNvPr id="48" name="Picture 4"/>
        <xdr:cNvPicPr>
          <a:picLocks noChangeAspect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2533651" y="18399002"/>
          <a:ext cx="361949" cy="3938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1577344</xdr:colOff>
      <xdr:row>35</xdr:row>
      <xdr:rowOff>9524</xdr:rowOff>
    </xdr:from>
    <xdr:to>
      <xdr:col>2</xdr:col>
      <xdr:colOff>1996853</xdr:colOff>
      <xdr:row>35</xdr:row>
      <xdr:rowOff>400049</xdr:rowOff>
    </xdr:to>
    <xdr:pic>
      <xdr:nvPicPr>
        <xdr:cNvPr id="49" name="Picture 5"/>
        <xdr:cNvPicPr>
          <a:picLocks noChangeAspect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2510794" y="17916524"/>
          <a:ext cx="419509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1495425</xdr:colOff>
      <xdr:row>40</xdr:row>
      <xdr:rowOff>95250</xdr:rowOff>
    </xdr:from>
    <xdr:to>
      <xdr:col>2</xdr:col>
      <xdr:colOff>1891242</xdr:colOff>
      <xdr:row>40</xdr:row>
      <xdr:rowOff>514350</xdr:rowOff>
    </xdr:to>
    <xdr:pic>
      <xdr:nvPicPr>
        <xdr:cNvPr id="50" name="Picture 1"/>
        <xdr:cNvPicPr>
          <a:picLocks noChangeAspect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2428875" y="19678650"/>
          <a:ext cx="395817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1488705</xdr:colOff>
      <xdr:row>39</xdr:row>
      <xdr:rowOff>45914</xdr:rowOff>
    </xdr:from>
    <xdr:to>
      <xdr:col>2</xdr:col>
      <xdr:colOff>1847850</xdr:colOff>
      <xdr:row>39</xdr:row>
      <xdr:rowOff>530529</xdr:rowOff>
    </xdr:to>
    <xdr:pic>
      <xdr:nvPicPr>
        <xdr:cNvPr id="51" name="Picture 1"/>
        <xdr:cNvPicPr>
          <a:picLocks noChangeAspect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2422155" y="19076864"/>
          <a:ext cx="359145" cy="4846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1409967</xdr:colOff>
      <xdr:row>42</xdr:row>
      <xdr:rowOff>47625</xdr:rowOff>
    </xdr:from>
    <xdr:to>
      <xdr:col>2</xdr:col>
      <xdr:colOff>1934109</xdr:colOff>
      <xdr:row>42</xdr:row>
      <xdr:rowOff>628649</xdr:rowOff>
    </xdr:to>
    <xdr:pic>
      <xdr:nvPicPr>
        <xdr:cNvPr id="52" name="Picture 1"/>
        <xdr:cNvPicPr>
          <a:picLocks noChangeAspect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2343417" y="20373975"/>
          <a:ext cx="524142" cy="5810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1609725</xdr:colOff>
      <xdr:row>83</xdr:row>
      <xdr:rowOff>57150</xdr:rowOff>
    </xdr:from>
    <xdr:to>
      <xdr:col>2</xdr:col>
      <xdr:colOff>1961243</xdr:colOff>
      <xdr:row>83</xdr:row>
      <xdr:rowOff>533400</xdr:rowOff>
    </xdr:to>
    <xdr:pic>
      <xdr:nvPicPr>
        <xdr:cNvPr id="53" name="Picture 4"/>
        <xdr:cNvPicPr>
          <a:picLocks noChangeAspect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2543175" y="40252650"/>
          <a:ext cx="351518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1600201</xdr:colOff>
      <xdr:row>86</xdr:row>
      <xdr:rowOff>19051</xdr:rowOff>
    </xdr:from>
    <xdr:to>
      <xdr:col>2</xdr:col>
      <xdr:colOff>1912960</xdr:colOff>
      <xdr:row>86</xdr:row>
      <xdr:rowOff>504825</xdr:rowOff>
    </xdr:to>
    <xdr:pic>
      <xdr:nvPicPr>
        <xdr:cNvPr id="54" name="Picture 7"/>
        <xdr:cNvPicPr>
          <a:picLocks noChangeAspect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2533651" y="41090851"/>
          <a:ext cx="312759" cy="4857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1644333</xdr:colOff>
      <xdr:row>80</xdr:row>
      <xdr:rowOff>38100</xdr:rowOff>
    </xdr:from>
    <xdr:to>
      <xdr:col>2</xdr:col>
      <xdr:colOff>1952624</xdr:colOff>
      <xdr:row>80</xdr:row>
      <xdr:rowOff>514350</xdr:rowOff>
    </xdr:to>
    <xdr:pic>
      <xdr:nvPicPr>
        <xdr:cNvPr id="55" name="Picture 8"/>
        <xdr:cNvPicPr>
          <a:picLocks noChangeAspect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2577783" y="38519100"/>
          <a:ext cx="308291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1590676</xdr:colOff>
      <xdr:row>84</xdr:row>
      <xdr:rowOff>28574</xdr:rowOff>
    </xdr:from>
    <xdr:to>
      <xdr:col>2</xdr:col>
      <xdr:colOff>2000886</xdr:colOff>
      <xdr:row>84</xdr:row>
      <xdr:rowOff>571499</xdr:rowOff>
    </xdr:to>
    <xdr:pic>
      <xdr:nvPicPr>
        <xdr:cNvPr id="56" name="Picture 6"/>
        <xdr:cNvPicPr>
          <a:picLocks noChangeAspect="1"/>
        </xdr:cNvPicPr>
      </xdr:nvPicPr>
      <xdr:blipFill>
        <a:blip xmlns:r="http://schemas.openxmlformats.org/officeDocument/2006/relationships" r:embed="rId39"/>
        <a:srcRect/>
        <a:stretch>
          <a:fillRect/>
        </a:stretch>
      </xdr:blipFill>
      <xdr:spPr bwMode="auto">
        <a:xfrm>
          <a:off x="2524126" y="40795574"/>
          <a:ext cx="410210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1649285</xdr:colOff>
      <xdr:row>81</xdr:row>
      <xdr:rowOff>57151</xdr:rowOff>
    </xdr:from>
    <xdr:to>
      <xdr:col>2</xdr:col>
      <xdr:colOff>1962150</xdr:colOff>
      <xdr:row>81</xdr:row>
      <xdr:rowOff>556219</xdr:rowOff>
    </xdr:to>
    <xdr:pic>
      <xdr:nvPicPr>
        <xdr:cNvPr id="57" name="Picture 7"/>
        <xdr:cNvPicPr>
          <a:picLocks noChangeAspect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2582735" y="39109651"/>
          <a:ext cx="312865" cy="49906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1635884</xdr:colOff>
      <xdr:row>79</xdr:row>
      <xdr:rowOff>47625</xdr:rowOff>
    </xdr:from>
    <xdr:to>
      <xdr:col>2</xdr:col>
      <xdr:colOff>1981200</xdr:colOff>
      <xdr:row>79</xdr:row>
      <xdr:rowOff>504806</xdr:rowOff>
    </xdr:to>
    <xdr:pic>
      <xdr:nvPicPr>
        <xdr:cNvPr id="58" name="Picture 8"/>
        <xdr:cNvPicPr>
          <a:picLocks noChangeAspect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2569334" y="37957125"/>
          <a:ext cx="345316" cy="45718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1643499</xdr:colOff>
      <xdr:row>82</xdr:row>
      <xdr:rowOff>47626</xdr:rowOff>
    </xdr:from>
    <xdr:to>
      <xdr:col>2</xdr:col>
      <xdr:colOff>1971674</xdr:colOff>
      <xdr:row>82</xdr:row>
      <xdr:rowOff>516260</xdr:rowOff>
    </xdr:to>
    <xdr:pic>
      <xdr:nvPicPr>
        <xdr:cNvPr id="60" name="Picture 10"/>
        <xdr:cNvPicPr>
          <a:picLocks noChangeAspect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2576949" y="39671626"/>
          <a:ext cx="328175" cy="468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1583448</xdr:colOff>
      <xdr:row>85</xdr:row>
      <xdr:rowOff>19050</xdr:rowOff>
    </xdr:from>
    <xdr:to>
      <xdr:col>2</xdr:col>
      <xdr:colOff>1971675</xdr:colOff>
      <xdr:row>85</xdr:row>
      <xdr:rowOff>485775</xdr:rowOff>
    </xdr:to>
    <xdr:pic>
      <xdr:nvPicPr>
        <xdr:cNvPr id="61" name="Picture 11"/>
        <xdr:cNvPicPr>
          <a:picLocks noChangeAspect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2516898" y="41357550"/>
          <a:ext cx="388227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1638300</xdr:colOff>
      <xdr:row>78</xdr:row>
      <xdr:rowOff>16093</xdr:rowOff>
    </xdr:from>
    <xdr:to>
      <xdr:col>2</xdr:col>
      <xdr:colOff>1952625</xdr:colOff>
      <xdr:row>78</xdr:row>
      <xdr:rowOff>485775</xdr:rowOff>
    </xdr:to>
    <xdr:pic>
      <xdr:nvPicPr>
        <xdr:cNvPr id="62" name="Picture 12"/>
        <xdr:cNvPicPr>
          <a:picLocks noChangeAspect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2571750" y="37354093"/>
          <a:ext cx="314325" cy="4696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1578552</xdr:colOff>
      <xdr:row>88</xdr:row>
      <xdr:rowOff>95250</xdr:rowOff>
    </xdr:from>
    <xdr:to>
      <xdr:col>2</xdr:col>
      <xdr:colOff>2002848</xdr:colOff>
      <xdr:row>88</xdr:row>
      <xdr:rowOff>561976</xdr:rowOff>
    </xdr:to>
    <xdr:pic>
      <xdr:nvPicPr>
        <xdr:cNvPr id="63" name="Picture 1"/>
        <xdr:cNvPicPr>
          <a:picLocks noChangeAspect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2512002" y="42767250"/>
          <a:ext cx="424296" cy="4667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1571625</xdr:colOff>
      <xdr:row>92</xdr:row>
      <xdr:rowOff>56611</xdr:rowOff>
    </xdr:from>
    <xdr:to>
      <xdr:col>2</xdr:col>
      <xdr:colOff>1885950</xdr:colOff>
      <xdr:row>92</xdr:row>
      <xdr:rowOff>555310</xdr:rowOff>
    </xdr:to>
    <xdr:pic>
      <xdr:nvPicPr>
        <xdr:cNvPr id="64" name="Picture 4"/>
        <xdr:cNvPicPr>
          <a:picLocks noChangeAspect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2505075" y="45052711"/>
          <a:ext cx="314325" cy="4986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1557573</xdr:colOff>
      <xdr:row>91</xdr:row>
      <xdr:rowOff>37684</xdr:rowOff>
    </xdr:from>
    <xdr:to>
      <xdr:col>2</xdr:col>
      <xdr:colOff>1971675</xdr:colOff>
      <xdr:row>92</xdr:row>
      <xdr:rowOff>5774</xdr:rowOff>
    </xdr:to>
    <xdr:pic>
      <xdr:nvPicPr>
        <xdr:cNvPr id="65" name="Picture 7"/>
        <xdr:cNvPicPr>
          <a:picLocks noChangeAspect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2491023" y="44452759"/>
          <a:ext cx="414102" cy="5491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1581150</xdr:colOff>
      <xdr:row>89</xdr:row>
      <xdr:rowOff>28574</xdr:rowOff>
    </xdr:from>
    <xdr:to>
      <xdr:col>2</xdr:col>
      <xdr:colOff>1992853</xdr:colOff>
      <xdr:row>89</xdr:row>
      <xdr:rowOff>561975</xdr:rowOff>
    </xdr:to>
    <xdr:pic>
      <xdr:nvPicPr>
        <xdr:cNvPr id="66" name="Picture 6"/>
        <xdr:cNvPicPr>
          <a:picLocks noChangeAspect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2514600" y="43281599"/>
          <a:ext cx="411703" cy="5334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1543051</xdr:colOff>
      <xdr:row>90</xdr:row>
      <xdr:rowOff>28576</xdr:rowOff>
    </xdr:from>
    <xdr:to>
      <xdr:col>2</xdr:col>
      <xdr:colOff>1962151</xdr:colOff>
      <xdr:row>91</xdr:row>
      <xdr:rowOff>14181</xdr:rowOff>
    </xdr:to>
    <xdr:pic>
      <xdr:nvPicPr>
        <xdr:cNvPr id="67" name="Picture 7"/>
        <xdr:cNvPicPr>
          <a:picLocks noChangeAspect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2476501" y="43862626"/>
          <a:ext cx="419100" cy="5666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1619245</xdr:colOff>
      <xdr:row>62</xdr:row>
      <xdr:rowOff>38100</xdr:rowOff>
    </xdr:from>
    <xdr:to>
      <xdr:col>2</xdr:col>
      <xdr:colOff>1971672</xdr:colOff>
      <xdr:row>62</xdr:row>
      <xdr:rowOff>466725</xdr:rowOff>
    </xdr:to>
    <xdr:pic>
      <xdr:nvPicPr>
        <xdr:cNvPr id="68" name="Picture 10"/>
        <xdr:cNvPicPr>
          <a:picLocks noChangeAspect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 flipH="1">
          <a:off x="2552695" y="29508450"/>
          <a:ext cx="352427" cy="428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1656022</xdr:colOff>
      <xdr:row>59</xdr:row>
      <xdr:rowOff>19050</xdr:rowOff>
    </xdr:from>
    <xdr:to>
      <xdr:col>2</xdr:col>
      <xdr:colOff>1952625</xdr:colOff>
      <xdr:row>59</xdr:row>
      <xdr:rowOff>467032</xdr:rowOff>
    </xdr:to>
    <xdr:pic>
      <xdr:nvPicPr>
        <xdr:cNvPr id="69" name="Picture 13"/>
        <xdr:cNvPicPr>
          <a:picLocks noChangeAspect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 flipH="1">
          <a:off x="2589472" y="28060650"/>
          <a:ext cx="296603" cy="4479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1617965</xdr:colOff>
      <xdr:row>60</xdr:row>
      <xdr:rowOff>47625</xdr:rowOff>
    </xdr:from>
    <xdr:to>
      <xdr:col>2</xdr:col>
      <xdr:colOff>1990724</xdr:colOff>
      <xdr:row>60</xdr:row>
      <xdr:rowOff>437671</xdr:rowOff>
    </xdr:to>
    <xdr:pic>
      <xdr:nvPicPr>
        <xdr:cNvPr id="70" name="Picture 1"/>
        <xdr:cNvPicPr>
          <a:picLocks noChangeAspect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 flipH="1">
          <a:off x="2551415" y="28565475"/>
          <a:ext cx="372759" cy="39004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1611520</xdr:colOff>
      <xdr:row>61</xdr:row>
      <xdr:rowOff>66675</xdr:rowOff>
    </xdr:from>
    <xdr:to>
      <xdr:col>2</xdr:col>
      <xdr:colOff>2006613</xdr:colOff>
      <xdr:row>61</xdr:row>
      <xdr:rowOff>419100</xdr:rowOff>
    </xdr:to>
    <xdr:pic>
      <xdr:nvPicPr>
        <xdr:cNvPr id="71" name="Picture 2"/>
        <xdr:cNvPicPr>
          <a:picLocks noChangeAspect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 flipH="1">
          <a:off x="2544970" y="29060775"/>
          <a:ext cx="395093" cy="352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1581149</xdr:colOff>
      <xdr:row>66</xdr:row>
      <xdr:rowOff>60159</xdr:rowOff>
    </xdr:from>
    <xdr:to>
      <xdr:col>2</xdr:col>
      <xdr:colOff>1962150</xdr:colOff>
      <xdr:row>66</xdr:row>
      <xdr:rowOff>497969</xdr:rowOff>
    </xdr:to>
    <xdr:pic>
      <xdr:nvPicPr>
        <xdr:cNvPr id="72" name="Picture 1"/>
        <xdr:cNvPicPr>
          <a:picLocks noChangeAspect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2514599" y="31225959"/>
          <a:ext cx="381001" cy="43781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1617426</xdr:colOff>
      <xdr:row>68</xdr:row>
      <xdr:rowOff>19051</xdr:rowOff>
    </xdr:from>
    <xdr:to>
      <xdr:col>2</xdr:col>
      <xdr:colOff>1981199</xdr:colOff>
      <xdr:row>68</xdr:row>
      <xdr:rowOff>485775</xdr:rowOff>
    </xdr:to>
    <xdr:pic>
      <xdr:nvPicPr>
        <xdr:cNvPr id="73" name="Picture 1"/>
        <xdr:cNvPicPr>
          <a:picLocks noChangeAspect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2550876" y="30784801"/>
          <a:ext cx="363773" cy="4667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1560376</xdr:colOff>
      <xdr:row>64</xdr:row>
      <xdr:rowOff>38100</xdr:rowOff>
    </xdr:from>
    <xdr:to>
      <xdr:col>2</xdr:col>
      <xdr:colOff>1975906</xdr:colOff>
      <xdr:row>64</xdr:row>
      <xdr:rowOff>495300</xdr:rowOff>
    </xdr:to>
    <xdr:pic>
      <xdr:nvPicPr>
        <xdr:cNvPr id="75" name="Picture 3"/>
        <xdr:cNvPicPr>
          <a:picLocks noChangeAspect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2493826" y="30175200"/>
          <a:ext cx="415530" cy="457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1587167</xdr:colOff>
      <xdr:row>67</xdr:row>
      <xdr:rowOff>47625</xdr:rowOff>
    </xdr:from>
    <xdr:to>
      <xdr:col>2</xdr:col>
      <xdr:colOff>1932027</xdr:colOff>
      <xdr:row>67</xdr:row>
      <xdr:rowOff>495301</xdr:rowOff>
    </xdr:to>
    <xdr:pic>
      <xdr:nvPicPr>
        <xdr:cNvPr id="76" name="Picture 4"/>
        <xdr:cNvPicPr>
          <a:picLocks noChangeAspect="1"/>
        </xdr:cNvPicPr>
      </xdr:nvPicPr>
      <xdr:blipFill>
        <a:blip xmlns:r="http://schemas.openxmlformats.org/officeDocument/2006/relationships" r:embed="rId57" cstate="print"/>
        <a:srcRect/>
        <a:stretch>
          <a:fillRect/>
        </a:stretch>
      </xdr:blipFill>
      <xdr:spPr bwMode="auto">
        <a:xfrm>
          <a:off x="2520617" y="31727775"/>
          <a:ext cx="344860" cy="4476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1609225</xdr:colOff>
      <xdr:row>65</xdr:row>
      <xdr:rowOff>24566</xdr:rowOff>
    </xdr:from>
    <xdr:to>
      <xdr:col>2</xdr:col>
      <xdr:colOff>1962150</xdr:colOff>
      <xdr:row>65</xdr:row>
      <xdr:rowOff>477663</xdr:rowOff>
    </xdr:to>
    <xdr:pic>
      <xdr:nvPicPr>
        <xdr:cNvPr id="77" name="Picture 5"/>
        <xdr:cNvPicPr>
          <a:picLocks noChangeAspect="1"/>
        </xdr:cNvPicPr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>
          <a:off x="2542675" y="30676016"/>
          <a:ext cx="352925" cy="45309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1600201</xdr:colOff>
      <xdr:row>56</xdr:row>
      <xdr:rowOff>35067</xdr:rowOff>
    </xdr:from>
    <xdr:to>
      <xdr:col>2</xdr:col>
      <xdr:colOff>1941175</xdr:colOff>
      <xdr:row>57</xdr:row>
      <xdr:rowOff>0</xdr:rowOff>
    </xdr:to>
    <xdr:pic>
      <xdr:nvPicPr>
        <xdr:cNvPr id="78" name="Picture 8"/>
        <xdr:cNvPicPr>
          <a:picLocks noChangeAspect="1"/>
        </xdr:cNvPicPr>
      </xdr:nvPicPr>
      <xdr:blipFill>
        <a:blip xmlns:r="http://schemas.openxmlformats.org/officeDocument/2006/relationships" r:embed="rId59" cstate="print"/>
        <a:srcRect/>
        <a:stretch>
          <a:fillRect/>
        </a:stretch>
      </xdr:blipFill>
      <xdr:spPr bwMode="auto">
        <a:xfrm>
          <a:off x="2533651" y="26933667"/>
          <a:ext cx="340974" cy="441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1597411</xdr:colOff>
      <xdr:row>57</xdr:row>
      <xdr:rowOff>39494</xdr:rowOff>
    </xdr:from>
    <xdr:to>
      <xdr:col>2</xdr:col>
      <xdr:colOff>1962150</xdr:colOff>
      <xdr:row>58</xdr:row>
      <xdr:rowOff>51364</xdr:rowOff>
    </xdr:to>
    <xdr:pic>
      <xdr:nvPicPr>
        <xdr:cNvPr id="79" name="Picture 1"/>
        <xdr:cNvPicPr>
          <a:picLocks noChangeAspect="1"/>
        </xdr:cNvPicPr>
      </xdr:nvPicPr>
      <xdr:blipFill>
        <a:blip xmlns:r="http://schemas.openxmlformats.org/officeDocument/2006/relationships" r:embed="rId60" cstate="print"/>
        <a:srcRect/>
        <a:stretch>
          <a:fillRect/>
        </a:stretch>
      </xdr:blipFill>
      <xdr:spPr bwMode="auto">
        <a:xfrm flipH="1">
          <a:off x="2530861" y="27414344"/>
          <a:ext cx="364739" cy="48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1649700</xdr:colOff>
      <xdr:row>55</xdr:row>
      <xdr:rowOff>19050</xdr:rowOff>
    </xdr:from>
    <xdr:to>
      <xdr:col>2</xdr:col>
      <xdr:colOff>1938488</xdr:colOff>
      <xdr:row>55</xdr:row>
      <xdr:rowOff>504825</xdr:rowOff>
    </xdr:to>
    <xdr:pic>
      <xdr:nvPicPr>
        <xdr:cNvPr id="80" name="Picture 2"/>
        <xdr:cNvPicPr>
          <a:picLocks noChangeAspect="1"/>
        </xdr:cNvPicPr>
      </xdr:nvPicPr>
      <xdr:blipFill>
        <a:blip xmlns:r="http://schemas.openxmlformats.org/officeDocument/2006/relationships" r:embed="rId61" cstate="print"/>
        <a:srcRect/>
        <a:stretch>
          <a:fillRect/>
        </a:stretch>
      </xdr:blipFill>
      <xdr:spPr bwMode="auto">
        <a:xfrm>
          <a:off x="2583150" y="26374725"/>
          <a:ext cx="288788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1695448</xdr:colOff>
      <xdr:row>52</xdr:row>
      <xdr:rowOff>29936</xdr:rowOff>
    </xdr:from>
    <xdr:to>
      <xdr:col>2</xdr:col>
      <xdr:colOff>2133600</xdr:colOff>
      <xdr:row>53</xdr:row>
      <xdr:rowOff>9525</xdr:rowOff>
    </xdr:to>
    <xdr:pic>
      <xdr:nvPicPr>
        <xdr:cNvPr id="88" name="Picture 1"/>
        <xdr:cNvPicPr>
          <a:picLocks noChangeAspect="1"/>
        </xdr:cNvPicPr>
      </xdr:nvPicPr>
      <xdr:blipFill>
        <a:blip xmlns:r="http://schemas.openxmlformats.org/officeDocument/2006/relationships" r:embed="rId62" cstate="print"/>
        <a:srcRect/>
        <a:stretch>
          <a:fillRect/>
        </a:stretch>
      </xdr:blipFill>
      <xdr:spPr bwMode="auto">
        <a:xfrm flipH="1">
          <a:off x="2628898" y="25109261"/>
          <a:ext cx="438152" cy="5225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1733550</xdr:colOff>
      <xdr:row>51</xdr:row>
      <xdr:rowOff>28574</xdr:rowOff>
    </xdr:from>
    <xdr:to>
      <xdr:col>2</xdr:col>
      <xdr:colOff>2133600</xdr:colOff>
      <xdr:row>51</xdr:row>
      <xdr:rowOff>516509</xdr:rowOff>
    </xdr:to>
    <xdr:pic>
      <xdr:nvPicPr>
        <xdr:cNvPr id="91" name="Picture 2"/>
        <xdr:cNvPicPr>
          <a:picLocks noChangeAspect="1"/>
        </xdr:cNvPicPr>
      </xdr:nvPicPr>
      <xdr:blipFill>
        <a:blip xmlns:r="http://schemas.openxmlformats.org/officeDocument/2006/relationships" r:embed="rId63" cstate="print"/>
        <a:srcRect/>
        <a:stretch>
          <a:fillRect/>
        </a:stretch>
      </xdr:blipFill>
      <xdr:spPr bwMode="auto">
        <a:xfrm>
          <a:off x="2667000" y="24564974"/>
          <a:ext cx="400050" cy="4879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1703137</xdr:colOff>
      <xdr:row>53</xdr:row>
      <xdr:rowOff>66675</xdr:rowOff>
    </xdr:from>
    <xdr:to>
      <xdr:col>2</xdr:col>
      <xdr:colOff>2131166</xdr:colOff>
      <xdr:row>53</xdr:row>
      <xdr:rowOff>523874</xdr:rowOff>
    </xdr:to>
    <xdr:pic>
      <xdr:nvPicPr>
        <xdr:cNvPr id="92" name="Picture 3"/>
        <xdr:cNvPicPr>
          <a:picLocks noChangeAspect="1"/>
        </xdr:cNvPicPr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 bwMode="auto">
        <a:xfrm flipH="1">
          <a:off x="2636587" y="25688925"/>
          <a:ext cx="428029" cy="4571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1636395</xdr:colOff>
      <xdr:row>16</xdr:row>
      <xdr:rowOff>28575</xdr:rowOff>
    </xdr:from>
    <xdr:to>
      <xdr:col>2</xdr:col>
      <xdr:colOff>2019300</xdr:colOff>
      <xdr:row>16</xdr:row>
      <xdr:rowOff>464797</xdr:rowOff>
    </xdr:to>
    <xdr:pic>
      <xdr:nvPicPr>
        <xdr:cNvPr id="81" name="Picture 1"/>
        <xdr:cNvPicPr>
          <a:picLocks noChangeAspect="1"/>
        </xdr:cNvPicPr>
      </xdr:nvPicPr>
      <xdr:blipFill>
        <a:blip xmlns:r="http://schemas.openxmlformats.org/officeDocument/2006/relationships" r:embed="rId65" cstate="print"/>
        <a:srcRect/>
        <a:stretch>
          <a:fillRect/>
        </a:stretch>
      </xdr:blipFill>
      <xdr:spPr bwMode="auto">
        <a:xfrm flipH="1">
          <a:off x="2569845" y="7667625"/>
          <a:ext cx="382905" cy="4362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1657348</xdr:colOff>
      <xdr:row>17</xdr:row>
      <xdr:rowOff>26892</xdr:rowOff>
    </xdr:from>
    <xdr:to>
      <xdr:col>2</xdr:col>
      <xdr:colOff>1996232</xdr:colOff>
      <xdr:row>17</xdr:row>
      <xdr:rowOff>447675</xdr:rowOff>
    </xdr:to>
    <xdr:pic>
      <xdr:nvPicPr>
        <xdr:cNvPr id="82" name="Picture 7"/>
        <xdr:cNvPicPr>
          <a:picLocks noChangeAspect="1"/>
        </xdr:cNvPicPr>
      </xdr:nvPicPr>
      <xdr:blipFill>
        <a:blip xmlns:r="http://schemas.openxmlformats.org/officeDocument/2006/relationships" r:embed="rId66" cstate="print"/>
        <a:srcRect/>
        <a:stretch>
          <a:fillRect/>
        </a:stretch>
      </xdr:blipFill>
      <xdr:spPr bwMode="auto">
        <a:xfrm flipH="1">
          <a:off x="2590798" y="8151717"/>
          <a:ext cx="338884" cy="4207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1640258</xdr:colOff>
      <xdr:row>18</xdr:row>
      <xdr:rowOff>47625</xdr:rowOff>
    </xdr:from>
    <xdr:to>
      <xdr:col>2</xdr:col>
      <xdr:colOff>2010070</xdr:colOff>
      <xdr:row>18</xdr:row>
      <xdr:rowOff>419100</xdr:rowOff>
    </xdr:to>
    <xdr:pic>
      <xdr:nvPicPr>
        <xdr:cNvPr id="83" name="Picture 6"/>
        <xdr:cNvPicPr>
          <a:picLocks noChangeAspect="1"/>
        </xdr:cNvPicPr>
      </xdr:nvPicPr>
      <xdr:blipFill>
        <a:blip xmlns:r="http://schemas.openxmlformats.org/officeDocument/2006/relationships" r:embed="rId67" cstate="print"/>
        <a:srcRect/>
        <a:stretch>
          <a:fillRect/>
        </a:stretch>
      </xdr:blipFill>
      <xdr:spPr bwMode="auto">
        <a:xfrm flipH="1">
          <a:off x="2573708" y="8658225"/>
          <a:ext cx="369812" cy="371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1619249</xdr:colOff>
      <xdr:row>19</xdr:row>
      <xdr:rowOff>38102</xdr:rowOff>
    </xdr:from>
    <xdr:to>
      <xdr:col>2</xdr:col>
      <xdr:colOff>2000248</xdr:colOff>
      <xdr:row>20</xdr:row>
      <xdr:rowOff>1</xdr:rowOff>
    </xdr:to>
    <xdr:pic>
      <xdr:nvPicPr>
        <xdr:cNvPr id="84" name="Picture 7"/>
        <xdr:cNvPicPr>
          <a:picLocks noChangeAspect="1"/>
        </xdr:cNvPicPr>
      </xdr:nvPicPr>
      <xdr:blipFill>
        <a:blip xmlns:r="http://schemas.openxmlformats.org/officeDocument/2006/relationships" r:embed="rId68" cstate="print"/>
        <a:srcRect/>
        <a:stretch>
          <a:fillRect/>
        </a:stretch>
      </xdr:blipFill>
      <xdr:spPr bwMode="auto">
        <a:xfrm flipH="1">
          <a:off x="2552699" y="9134477"/>
          <a:ext cx="380999" cy="4476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1647825</xdr:colOff>
      <xdr:row>76</xdr:row>
      <xdr:rowOff>38101</xdr:rowOff>
    </xdr:from>
    <xdr:to>
      <xdr:col>2</xdr:col>
      <xdr:colOff>2113390</xdr:colOff>
      <xdr:row>76</xdr:row>
      <xdr:rowOff>447675</xdr:rowOff>
    </xdr:to>
    <xdr:pic>
      <xdr:nvPicPr>
        <xdr:cNvPr id="93" name="Picture 4"/>
        <xdr:cNvPicPr>
          <a:picLocks noChangeAspect="1"/>
        </xdr:cNvPicPr>
      </xdr:nvPicPr>
      <xdr:blipFill>
        <a:blip xmlns:r="http://schemas.openxmlformats.org/officeDocument/2006/relationships" r:embed="rId69" cstate="print"/>
        <a:srcRect/>
        <a:stretch>
          <a:fillRect/>
        </a:stretch>
      </xdr:blipFill>
      <xdr:spPr bwMode="auto">
        <a:xfrm>
          <a:off x="2581275" y="34290001"/>
          <a:ext cx="465565" cy="4095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1666874</xdr:colOff>
      <xdr:row>75</xdr:row>
      <xdr:rowOff>28575</xdr:rowOff>
    </xdr:from>
    <xdr:to>
      <xdr:col>2</xdr:col>
      <xdr:colOff>2095499</xdr:colOff>
      <xdr:row>75</xdr:row>
      <xdr:rowOff>482866</xdr:rowOff>
    </xdr:to>
    <xdr:pic>
      <xdr:nvPicPr>
        <xdr:cNvPr id="94" name="Picture 10"/>
        <xdr:cNvPicPr>
          <a:picLocks noChangeAspect="1"/>
        </xdr:cNvPicPr>
      </xdr:nvPicPr>
      <xdr:blipFill>
        <a:blip xmlns:r="http://schemas.openxmlformats.org/officeDocument/2006/relationships" r:embed="rId70" cstate="print"/>
        <a:srcRect/>
        <a:stretch>
          <a:fillRect/>
        </a:stretch>
      </xdr:blipFill>
      <xdr:spPr bwMode="auto">
        <a:xfrm flipH="1">
          <a:off x="2600324" y="33785175"/>
          <a:ext cx="428625" cy="4542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1676400</xdr:colOff>
      <xdr:row>71</xdr:row>
      <xdr:rowOff>35214</xdr:rowOff>
    </xdr:from>
    <xdr:to>
      <xdr:col>2</xdr:col>
      <xdr:colOff>2023525</xdr:colOff>
      <xdr:row>71</xdr:row>
      <xdr:rowOff>485775</xdr:rowOff>
    </xdr:to>
    <xdr:pic>
      <xdr:nvPicPr>
        <xdr:cNvPr id="74" name="Picture 2"/>
        <xdr:cNvPicPr>
          <a:picLocks noChangeAspect="1"/>
        </xdr:cNvPicPr>
      </xdr:nvPicPr>
      <xdr:blipFill>
        <a:blip xmlns:r="http://schemas.openxmlformats.org/officeDocument/2006/relationships" r:embed="rId71" cstate="print"/>
        <a:srcRect/>
        <a:stretch>
          <a:fillRect/>
        </a:stretch>
      </xdr:blipFill>
      <xdr:spPr bwMode="auto">
        <a:xfrm>
          <a:off x="2609850" y="32058264"/>
          <a:ext cx="347125" cy="4505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1643207</xdr:colOff>
      <xdr:row>73</xdr:row>
      <xdr:rowOff>38099</xdr:rowOff>
    </xdr:from>
    <xdr:to>
      <xdr:col>2</xdr:col>
      <xdr:colOff>2003613</xdr:colOff>
      <xdr:row>73</xdr:row>
      <xdr:rowOff>504824</xdr:rowOff>
    </xdr:to>
    <xdr:pic>
      <xdr:nvPicPr>
        <xdr:cNvPr id="85" name="Picture 7"/>
        <xdr:cNvPicPr>
          <a:picLocks noChangeAspect="1"/>
        </xdr:cNvPicPr>
      </xdr:nvPicPr>
      <xdr:blipFill>
        <a:blip xmlns:r="http://schemas.openxmlformats.org/officeDocument/2006/relationships" r:embed="rId72" cstate="print"/>
        <a:srcRect/>
        <a:stretch>
          <a:fillRect/>
        </a:stretch>
      </xdr:blipFill>
      <xdr:spPr bwMode="auto">
        <a:xfrm>
          <a:off x="2576657" y="33089849"/>
          <a:ext cx="360406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1653019</xdr:colOff>
      <xdr:row>70</xdr:row>
      <xdr:rowOff>47624</xdr:rowOff>
    </xdr:from>
    <xdr:to>
      <xdr:col>2</xdr:col>
      <xdr:colOff>2019220</xdr:colOff>
      <xdr:row>71</xdr:row>
      <xdr:rowOff>0</xdr:rowOff>
    </xdr:to>
    <xdr:pic>
      <xdr:nvPicPr>
        <xdr:cNvPr id="86" name="Picture 20"/>
        <xdr:cNvPicPr>
          <a:picLocks noChangeAspect="1"/>
        </xdr:cNvPicPr>
      </xdr:nvPicPr>
      <xdr:blipFill>
        <a:blip xmlns:r="http://schemas.openxmlformats.org/officeDocument/2006/relationships" r:embed="rId73" cstate="print"/>
        <a:srcRect/>
        <a:stretch>
          <a:fillRect/>
        </a:stretch>
      </xdr:blipFill>
      <xdr:spPr bwMode="auto">
        <a:xfrm>
          <a:off x="2586469" y="31556324"/>
          <a:ext cx="366201" cy="4667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1352550</xdr:colOff>
      <xdr:row>91</xdr:row>
      <xdr:rowOff>37557</xdr:rowOff>
    </xdr:from>
    <xdr:to>
      <xdr:col>2</xdr:col>
      <xdr:colOff>1691980</xdr:colOff>
      <xdr:row>91</xdr:row>
      <xdr:rowOff>514350</xdr:rowOff>
    </xdr:to>
    <xdr:pic>
      <xdr:nvPicPr>
        <xdr:cNvPr id="2" name="Picture 7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38156607"/>
          <a:ext cx="339430" cy="4767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1343026</xdr:colOff>
      <xdr:row>90</xdr:row>
      <xdr:rowOff>57150</xdr:rowOff>
    </xdr:from>
    <xdr:to>
      <xdr:col>2</xdr:col>
      <xdr:colOff>1687714</xdr:colOff>
      <xdr:row>90</xdr:row>
      <xdr:rowOff>520944</xdr:rowOff>
    </xdr:to>
    <xdr:pic>
      <xdr:nvPicPr>
        <xdr:cNvPr id="3" name="Picture 9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847976" y="37633275"/>
          <a:ext cx="344688" cy="4637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1347422</xdr:colOff>
      <xdr:row>89</xdr:row>
      <xdr:rowOff>68441</xdr:rowOff>
    </xdr:from>
    <xdr:to>
      <xdr:col>2</xdr:col>
      <xdr:colOff>1682312</xdr:colOff>
      <xdr:row>89</xdr:row>
      <xdr:rowOff>514350</xdr:rowOff>
    </xdr:to>
    <xdr:pic>
      <xdr:nvPicPr>
        <xdr:cNvPr id="4" name="Picture 12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852372" y="37101641"/>
          <a:ext cx="334890" cy="4459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1325441</xdr:colOff>
      <xdr:row>92</xdr:row>
      <xdr:rowOff>58916</xdr:rowOff>
    </xdr:from>
    <xdr:to>
      <xdr:col>2</xdr:col>
      <xdr:colOff>1672437</xdr:colOff>
      <xdr:row>92</xdr:row>
      <xdr:rowOff>520944</xdr:rowOff>
    </xdr:to>
    <xdr:pic>
      <xdr:nvPicPr>
        <xdr:cNvPr id="5" name="Picture 13"/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2830391" y="38720891"/>
          <a:ext cx="346996" cy="4620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1352550</xdr:colOff>
      <xdr:row>94</xdr:row>
      <xdr:rowOff>61675</xdr:rowOff>
    </xdr:from>
    <xdr:to>
      <xdr:col>2</xdr:col>
      <xdr:colOff>1728119</xdr:colOff>
      <xdr:row>94</xdr:row>
      <xdr:rowOff>561975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2857500" y="39561850"/>
          <a:ext cx="375569" cy="500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1405102</xdr:colOff>
      <xdr:row>18</xdr:row>
      <xdr:rowOff>3055</xdr:rowOff>
    </xdr:from>
    <xdr:to>
      <xdr:col>2</xdr:col>
      <xdr:colOff>1800225</xdr:colOff>
      <xdr:row>18</xdr:row>
      <xdr:rowOff>523875</xdr:rowOff>
    </xdr:to>
    <xdr:pic>
      <xdr:nvPicPr>
        <xdr:cNvPr id="8" name="Picture 10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2910052" y="10461505"/>
          <a:ext cx="395123" cy="5208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1371600</xdr:colOff>
      <xdr:row>21</xdr:row>
      <xdr:rowOff>42249</xdr:rowOff>
    </xdr:from>
    <xdr:to>
      <xdr:col>2</xdr:col>
      <xdr:colOff>1828801</xdr:colOff>
      <xdr:row>21</xdr:row>
      <xdr:rowOff>552450</xdr:rowOff>
    </xdr:to>
    <xdr:pic>
      <xdr:nvPicPr>
        <xdr:cNvPr id="9" name="Picture 7"/>
        <xdr:cNvPicPr>
          <a:picLocks noChangeAspect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2876550" y="12243774"/>
          <a:ext cx="457201" cy="5102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1390650</xdr:colOff>
      <xdr:row>19</xdr:row>
      <xdr:rowOff>15446</xdr:rowOff>
    </xdr:from>
    <xdr:to>
      <xdr:col>2</xdr:col>
      <xdr:colOff>1789134</xdr:colOff>
      <xdr:row>19</xdr:row>
      <xdr:rowOff>542925</xdr:rowOff>
    </xdr:to>
    <xdr:pic>
      <xdr:nvPicPr>
        <xdr:cNvPr id="10" name="Picture 12"/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2895600" y="11054921"/>
          <a:ext cx="398484" cy="5274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1390649</xdr:colOff>
      <xdr:row>20</xdr:row>
      <xdr:rowOff>47625</xdr:rowOff>
    </xdr:from>
    <xdr:to>
      <xdr:col>2</xdr:col>
      <xdr:colOff>1762124</xdr:colOff>
      <xdr:row>20</xdr:row>
      <xdr:rowOff>527150</xdr:rowOff>
    </xdr:to>
    <xdr:pic>
      <xdr:nvPicPr>
        <xdr:cNvPr id="11" name="Picture 6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2895599" y="11668125"/>
          <a:ext cx="371475" cy="47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1421171</xdr:colOff>
      <xdr:row>5</xdr:row>
      <xdr:rowOff>59203</xdr:rowOff>
    </xdr:from>
    <xdr:to>
      <xdr:col>2</xdr:col>
      <xdr:colOff>1798279</xdr:colOff>
      <xdr:row>5</xdr:row>
      <xdr:rowOff>559923</xdr:rowOff>
    </xdr:to>
    <xdr:pic>
      <xdr:nvPicPr>
        <xdr:cNvPr id="12" name="Picture 1"/>
        <xdr:cNvPicPr>
          <a:picLocks noChangeAspect="1"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 bwMode="auto">
        <a:xfrm>
          <a:off x="2926121" y="5659903"/>
          <a:ext cx="377108" cy="5007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1451464</xdr:colOff>
      <xdr:row>11</xdr:row>
      <xdr:rowOff>55685</xdr:rowOff>
    </xdr:from>
    <xdr:to>
      <xdr:col>2</xdr:col>
      <xdr:colOff>1825136</xdr:colOff>
      <xdr:row>11</xdr:row>
      <xdr:rowOff>553915</xdr:rowOff>
    </xdr:to>
    <xdr:pic>
      <xdr:nvPicPr>
        <xdr:cNvPr id="13" name="Picture 2"/>
        <xdr:cNvPicPr>
          <a:picLocks noChangeAspect="1"/>
        </xdr:cNvPicPr>
      </xdr:nvPicPr>
      <xdr:blipFill>
        <a:blip xmlns:r="http://schemas.openxmlformats.org/officeDocument/2006/relationships" r:embed="rId11"/>
        <a:srcRect/>
        <a:stretch>
          <a:fillRect/>
        </a:stretch>
      </xdr:blipFill>
      <xdr:spPr bwMode="auto">
        <a:xfrm>
          <a:off x="2956414" y="9371135"/>
          <a:ext cx="373672" cy="4982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1439953</xdr:colOff>
      <xdr:row>7</xdr:row>
      <xdr:rowOff>49678</xdr:rowOff>
    </xdr:from>
    <xdr:to>
      <xdr:col>2</xdr:col>
      <xdr:colOff>1814313</xdr:colOff>
      <xdr:row>7</xdr:row>
      <xdr:rowOff>550398</xdr:rowOff>
    </xdr:to>
    <xdr:pic>
      <xdr:nvPicPr>
        <xdr:cNvPr id="14" name="Picture 3"/>
        <xdr:cNvPicPr>
          <a:picLocks noChangeAspect="1"/>
        </xdr:cNvPicPr>
      </xdr:nvPicPr>
      <xdr:blipFill>
        <a:blip xmlns:r="http://schemas.openxmlformats.org/officeDocument/2006/relationships" r:embed="rId12"/>
        <a:srcRect/>
        <a:stretch>
          <a:fillRect/>
        </a:stretch>
      </xdr:blipFill>
      <xdr:spPr bwMode="auto">
        <a:xfrm>
          <a:off x="2944903" y="6888628"/>
          <a:ext cx="374360" cy="5007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1459271</xdr:colOff>
      <xdr:row>15</xdr:row>
      <xdr:rowOff>59203</xdr:rowOff>
    </xdr:from>
    <xdr:to>
      <xdr:col>2</xdr:col>
      <xdr:colOff>1836379</xdr:colOff>
      <xdr:row>15</xdr:row>
      <xdr:rowOff>559923</xdr:rowOff>
    </xdr:to>
    <xdr:pic>
      <xdr:nvPicPr>
        <xdr:cNvPr id="15" name="Picture 4"/>
        <xdr:cNvPicPr>
          <a:picLocks noChangeAspect="1"/>
        </xdr:cNvPicPr>
      </xdr:nvPicPr>
      <xdr:blipFill>
        <a:blip xmlns:r="http://schemas.openxmlformats.org/officeDocument/2006/relationships" r:embed="rId13"/>
        <a:srcRect/>
        <a:stretch>
          <a:fillRect/>
        </a:stretch>
      </xdr:blipFill>
      <xdr:spPr bwMode="auto">
        <a:xfrm>
          <a:off x="2964221" y="11851153"/>
          <a:ext cx="377108" cy="5007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1446921</xdr:colOff>
      <xdr:row>4</xdr:row>
      <xdr:rowOff>47626</xdr:rowOff>
    </xdr:from>
    <xdr:to>
      <xdr:col>2</xdr:col>
      <xdr:colOff>1810629</xdr:colOff>
      <xdr:row>4</xdr:row>
      <xdr:rowOff>533400</xdr:rowOff>
    </xdr:to>
    <xdr:pic>
      <xdr:nvPicPr>
        <xdr:cNvPr id="16" name="Picture 7"/>
        <xdr:cNvPicPr>
          <a:picLocks noChangeAspect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2951871" y="5029201"/>
          <a:ext cx="363708" cy="4857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1403940</xdr:colOff>
      <xdr:row>6</xdr:row>
      <xdr:rowOff>66676</xdr:rowOff>
    </xdr:from>
    <xdr:to>
      <xdr:col>2</xdr:col>
      <xdr:colOff>1771170</xdr:colOff>
      <xdr:row>6</xdr:row>
      <xdr:rowOff>552450</xdr:rowOff>
    </xdr:to>
    <xdr:pic>
      <xdr:nvPicPr>
        <xdr:cNvPr id="17" name="Picture 8"/>
        <xdr:cNvPicPr>
          <a:picLocks noChangeAspect="1"/>
        </xdr:cNvPicPr>
      </xdr:nvPicPr>
      <xdr:blipFill>
        <a:blip xmlns:r="http://schemas.openxmlformats.org/officeDocument/2006/relationships" r:embed="rId15"/>
        <a:srcRect/>
        <a:stretch>
          <a:fillRect/>
        </a:stretch>
      </xdr:blipFill>
      <xdr:spPr bwMode="auto">
        <a:xfrm>
          <a:off x="2908890" y="6286501"/>
          <a:ext cx="367230" cy="4857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1444935</xdr:colOff>
      <xdr:row>8</xdr:row>
      <xdr:rowOff>76201</xdr:rowOff>
    </xdr:from>
    <xdr:to>
      <xdr:col>2</xdr:col>
      <xdr:colOff>1809331</xdr:colOff>
      <xdr:row>8</xdr:row>
      <xdr:rowOff>561975</xdr:rowOff>
    </xdr:to>
    <xdr:pic>
      <xdr:nvPicPr>
        <xdr:cNvPr id="18" name="Picture 9"/>
        <xdr:cNvPicPr>
          <a:picLocks noChangeAspect="1"/>
        </xdr:cNvPicPr>
      </xdr:nvPicPr>
      <xdr:blipFill>
        <a:blip xmlns:r="http://schemas.openxmlformats.org/officeDocument/2006/relationships" r:embed="rId16"/>
        <a:srcRect/>
        <a:stretch>
          <a:fillRect/>
        </a:stretch>
      </xdr:blipFill>
      <xdr:spPr bwMode="auto">
        <a:xfrm>
          <a:off x="2949885" y="7534276"/>
          <a:ext cx="364396" cy="4857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1422151</xdr:colOff>
      <xdr:row>9</xdr:row>
      <xdr:rowOff>51142</xdr:rowOff>
    </xdr:from>
    <xdr:to>
      <xdr:col>2</xdr:col>
      <xdr:colOff>1786461</xdr:colOff>
      <xdr:row>9</xdr:row>
      <xdr:rowOff>539408</xdr:rowOff>
    </xdr:to>
    <xdr:pic>
      <xdr:nvPicPr>
        <xdr:cNvPr id="19" name="Picture 10"/>
        <xdr:cNvPicPr>
          <a:picLocks noChangeAspect="1"/>
        </xdr:cNvPicPr>
      </xdr:nvPicPr>
      <xdr:blipFill>
        <a:blip xmlns:r="http://schemas.openxmlformats.org/officeDocument/2006/relationships" r:embed="rId17"/>
        <a:srcRect/>
        <a:stretch>
          <a:fillRect/>
        </a:stretch>
      </xdr:blipFill>
      <xdr:spPr bwMode="auto">
        <a:xfrm>
          <a:off x="2927101" y="8128342"/>
          <a:ext cx="364310" cy="48826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1475496</xdr:colOff>
      <xdr:row>16</xdr:row>
      <xdr:rowOff>95251</xdr:rowOff>
    </xdr:from>
    <xdr:to>
      <xdr:col>2</xdr:col>
      <xdr:colOff>1839204</xdr:colOff>
      <xdr:row>16</xdr:row>
      <xdr:rowOff>581025</xdr:rowOff>
    </xdr:to>
    <xdr:pic>
      <xdr:nvPicPr>
        <xdr:cNvPr id="20" name="Picture 11"/>
        <xdr:cNvPicPr>
          <a:picLocks noChangeAspect="1"/>
        </xdr:cNvPicPr>
      </xdr:nvPicPr>
      <xdr:blipFill>
        <a:blip xmlns:r="http://schemas.openxmlformats.org/officeDocument/2006/relationships" r:embed="rId18"/>
        <a:srcRect/>
        <a:stretch>
          <a:fillRect/>
        </a:stretch>
      </xdr:blipFill>
      <xdr:spPr bwMode="auto">
        <a:xfrm>
          <a:off x="2980446" y="13125451"/>
          <a:ext cx="363708" cy="4857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1432515</xdr:colOff>
      <xdr:row>14</xdr:row>
      <xdr:rowOff>95251</xdr:rowOff>
    </xdr:from>
    <xdr:to>
      <xdr:col>2</xdr:col>
      <xdr:colOff>1799745</xdr:colOff>
      <xdr:row>14</xdr:row>
      <xdr:rowOff>581025</xdr:rowOff>
    </xdr:to>
    <xdr:pic>
      <xdr:nvPicPr>
        <xdr:cNvPr id="21" name="Picture 12"/>
        <xdr:cNvPicPr>
          <a:picLocks noChangeAspect="1"/>
        </xdr:cNvPicPr>
      </xdr:nvPicPr>
      <xdr:blipFill>
        <a:blip xmlns:r="http://schemas.openxmlformats.org/officeDocument/2006/relationships" r:embed="rId19"/>
        <a:srcRect/>
        <a:stretch>
          <a:fillRect/>
        </a:stretch>
      </xdr:blipFill>
      <xdr:spPr bwMode="auto">
        <a:xfrm>
          <a:off x="2937465" y="11268076"/>
          <a:ext cx="367230" cy="4857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1431676</xdr:colOff>
      <xdr:row>13</xdr:row>
      <xdr:rowOff>98767</xdr:rowOff>
    </xdr:from>
    <xdr:to>
      <xdr:col>2</xdr:col>
      <xdr:colOff>1795986</xdr:colOff>
      <xdr:row>13</xdr:row>
      <xdr:rowOff>587033</xdr:rowOff>
    </xdr:to>
    <xdr:pic>
      <xdr:nvPicPr>
        <xdr:cNvPr id="23" name="Picture 14"/>
        <xdr:cNvPicPr>
          <a:picLocks noChangeAspect="1"/>
        </xdr:cNvPicPr>
      </xdr:nvPicPr>
      <xdr:blipFill>
        <a:blip xmlns:r="http://schemas.openxmlformats.org/officeDocument/2006/relationships" r:embed="rId20"/>
        <a:srcRect/>
        <a:stretch>
          <a:fillRect/>
        </a:stretch>
      </xdr:blipFill>
      <xdr:spPr bwMode="auto">
        <a:xfrm>
          <a:off x="2936626" y="10652467"/>
          <a:ext cx="364310" cy="48826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1442040</xdr:colOff>
      <xdr:row>10</xdr:row>
      <xdr:rowOff>38101</xdr:rowOff>
    </xdr:from>
    <xdr:to>
      <xdr:col>2</xdr:col>
      <xdr:colOff>1809270</xdr:colOff>
      <xdr:row>10</xdr:row>
      <xdr:rowOff>523875</xdr:rowOff>
    </xdr:to>
    <xdr:pic>
      <xdr:nvPicPr>
        <xdr:cNvPr id="24" name="Picture 15"/>
        <xdr:cNvPicPr>
          <a:picLocks noChangeAspect="1"/>
        </xdr:cNvPicPr>
      </xdr:nvPicPr>
      <xdr:blipFill>
        <a:blip xmlns:r="http://schemas.openxmlformats.org/officeDocument/2006/relationships" r:embed="rId21"/>
        <a:srcRect/>
        <a:stretch>
          <a:fillRect/>
        </a:stretch>
      </xdr:blipFill>
      <xdr:spPr bwMode="auto">
        <a:xfrm>
          <a:off x="2946990" y="8734426"/>
          <a:ext cx="367230" cy="4857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1450438</xdr:colOff>
      <xdr:row>12</xdr:row>
      <xdr:rowOff>76201</xdr:rowOff>
    </xdr:from>
    <xdr:to>
      <xdr:col>2</xdr:col>
      <xdr:colOff>1816638</xdr:colOff>
      <xdr:row>12</xdr:row>
      <xdr:rowOff>561975</xdr:rowOff>
    </xdr:to>
    <xdr:pic>
      <xdr:nvPicPr>
        <xdr:cNvPr id="25" name="Picture 16"/>
        <xdr:cNvPicPr>
          <a:picLocks noChangeAspect="1"/>
        </xdr:cNvPicPr>
      </xdr:nvPicPr>
      <xdr:blipFill>
        <a:blip xmlns:r="http://schemas.openxmlformats.org/officeDocument/2006/relationships" r:embed="rId22"/>
        <a:srcRect/>
        <a:stretch>
          <a:fillRect/>
        </a:stretch>
      </xdr:blipFill>
      <xdr:spPr bwMode="auto">
        <a:xfrm>
          <a:off x="2955388" y="10010776"/>
          <a:ext cx="366200" cy="4857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1422792</xdr:colOff>
      <xdr:row>58</xdr:row>
      <xdr:rowOff>47820</xdr:rowOff>
    </xdr:from>
    <xdr:to>
      <xdr:col>2</xdr:col>
      <xdr:colOff>1790700</xdr:colOff>
      <xdr:row>58</xdr:row>
      <xdr:rowOff>544647</xdr:rowOff>
    </xdr:to>
    <xdr:pic>
      <xdr:nvPicPr>
        <xdr:cNvPr id="26" name="Picture 1"/>
        <xdr:cNvPicPr>
          <a:picLocks noChangeAspect="1"/>
        </xdr:cNvPicPr>
      </xdr:nvPicPr>
      <xdr:blipFill>
        <a:blip xmlns:r="http://schemas.openxmlformats.org/officeDocument/2006/relationships" r:embed="rId23"/>
        <a:srcRect/>
        <a:stretch>
          <a:fillRect/>
        </a:stretch>
      </xdr:blipFill>
      <xdr:spPr bwMode="auto">
        <a:xfrm>
          <a:off x="2927742" y="36442845"/>
          <a:ext cx="367908" cy="49682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1394615</xdr:colOff>
      <xdr:row>56</xdr:row>
      <xdr:rowOff>40828</xdr:rowOff>
    </xdr:from>
    <xdr:to>
      <xdr:col>2</xdr:col>
      <xdr:colOff>1790021</xdr:colOff>
      <xdr:row>57</xdr:row>
      <xdr:rowOff>15666</xdr:rowOff>
    </xdr:to>
    <xdr:pic>
      <xdr:nvPicPr>
        <xdr:cNvPr id="27" name="Picture 1"/>
        <xdr:cNvPicPr>
          <a:picLocks noChangeAspect="1"/>
        </xdr:cNvPicPr>
      </xdr:nvPicPr>
      <xdr:blipFill>
        <a:blip xmlns:r="http://schemas.openxmlformats.org/officeDocument/2006/relationships" r:embed="rId24"/>
        <a:srcRect/>
        <a:stretch>
          <a:fillRect/>
        </a:stretch>
      </xdr:blipFill>
      <xdr:spPr bwMode="auto">
        <a:xfrm>
          <a:off x="2899565" y="35330953"/>
          <a:ext cx="395406" cy="52728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1419226</xdr:colOff>
      <xdr:row>59</xdr:row>
      <xdr:rowOff>23134</xdr:rowOff>
    </xdr:from>
    <xdr:to>
      <xdr:col>2</xdr:col>
      <xdr:colOff>1812706</xdr:colOff>
      <xdr:row>59</xdr:row>
      <xdr:rowOff>547052</xdr:rowOff>
    </xdr:to>
    <xdr:pic>
      <xdr:nvPicPr>
        <xdr:cNvPr id="28" name="Picture 2"/>
        <xdr:cNvPicPr>
          <a:picLocks noChangeAspect="1"/>
        </xdr:cNvPicPr>
      </xdr:nvPicPr>
      <xdr:blipFill>
        <a:blip xmlns:r="http://schemas.openxmlformats.org/officeDocument/2006/relationships" r:embed="rId25"/>
        <a:srcRect/>
        <a:stretch>
          <a:fillRect/>
        </a:stretch>
      </xdr:blipFill>
      <xdr:spPr bwMode="auto">
        <a:xfrm>
          <a:off x="2924176" y="36970609"/>
          <a:ext cx="393480" cy="52391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1404472</xdr:colOff>
      <xdr:row>61</xdr:row>
      <xdr:rowOff>51708</xdr:rowOff>
    </xdr:from>
    <xdr:to>
      <xdr:col>2</xdr:col>
      <xdr:colOff>1798556</xdr:colOff>
      <xdr:row>62</xdr:row>
      <xdr:rowOff>23178</xdr:rowOff>
    </xdr:to>
    <xdr:pic>
      <xdr:nvPicPr>
        <xdr:cNvPr id="29" name="Picture 3"/>
        <xdr:cNvPicPr>
          <a:picLocks noChangeAspect="1"/>
        </xdr:cNvPicPr>
      </xdr:nvPicPr>
      <xdr:blipFill>
        <a:blip xmlns:r="http://schemas.openxmlformats.org/officeDocument/2006/relationships" r:embed="rId26"/>
        <a:srcRect/>
        <a:stretch>
          <a:fillRect/>
        </a:stretch>
      </xdr:blipFill>
      <xdr:spPr bwMode="auto">
        <a:xfrm>
          <a:off x="2909422" y="38104083"/>
          <a:ext cx="394084" cy="5239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1401922</xdr:colOff>
      <xdr:row>57</xdr:row>
      <xdr:rowOff>24880</xdr:rowOff>
    </xdr:from>
    <xdr:to>
      <xdr:col>2</xdr:col>
      <xdr:colOff>1791910</xdr:colOff>
      <xdr:row>57</xdr:row>
      <xdr:rowOff>545306</xdr:rowOff>
    </xdr:to>
    <xdr:pic>
      <xdr:nvPicPr>
        <xdr:cNvPr id="30" name="Picture 4"/>
        <xdr:cNvPicPr>
          <a:picLocks noChangeAspect="1"/>
        </xdr:cNvPicPr>
      </xdr:nvPicPr>
      <xdr:blipFill>
        <a:blip xmlns:r="http://schemas.openxmlformats.org/officeDocument/2006/relationships" r:embed="rId27"/>
        <a:srcRect/>
        <a:stretch>
          <a:fillRect/>
        </a:stretch>
      </xdr:blipFill>
      <xdr:spPr bwMode="auto">
        <a:xfrm>
          <a:off x="2906872" y="35867455"/>
          <a:ext cx="389988" cy="5204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1406616</xdr:colOff>
      <xdr:row>60</xdr:row>
      <xdr:rowOff>25665</xdr:rowOff>
    </xdr:from>
    <xdr:to>
      <xdr:col>2</xdr:col>
      <xdr:colOff>1805938</xdr:colOff>
      <xdr:row>61</xdr:row>
      <xdr:rowOff>2253</xdr:rowOff>
    </xdr:to>
    <xdr:pic>
      <xdr:nvPicPr>
        <xdr:cNvPr id="31" name="Picture 5"/>
        <xdr:cNvPicPr>
          <a:picLocks noChangeAspect="1"/>
        </xdr:cNvPicPr>
      </xdr:nvPicPr>
      <xdr:blipFill>
        <a:blip xmlns:r="http://schemas.openxmlformats.org/officeDocument/2006/relationships" r:embed="rId28"/>
        <a:srcRect/>
        <a:stretch>
          <a:fillRect/>
        </a:stretch>
      </xdr:blipFill>
      <xdr:spPr bwMode="auto">
        <a:xfrm>
          <a:off x="2911566" y="37525590"/>
          <a:ext cx="399322" cy="52903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1381126</xdr:colOff>
      <xdr:row>75</xdr:row>
      <xdr:rowOff>66675</xdr:rowOff>
    </xdr:from>
    <xdr:to>
      <xdr:col>2</xdr:col>
      <xdr:colOff>1836074</xdr:colOff>
      <xdr:row>75</xdr:row>
      <xdr:rowOff>542925</xdr:rowOff>
    </xdr:to>
    <xdr:pic>
      <xdr:nvPicPr>
        <xdr:cNvPr id="39" name="Picture 1"/>
        <xdr:cNvPicPr>
          <a:picLocks noChangeAspect="1"/>
        </xdr:cNvPicPr>
      </xdr:nvPicPr>
      <xdr:blipFill>
        <a:blip xmlns:r="http://schemas.openxmlformats.org/officeDocument/2006/relationships" r:embed="rId29"/>
        <a:srcRect/>
        <a:stretch>
          <a:fillRect/>
        </a:stretch>
      </xdr:blipFill>
      <xdr:spPr bwMode="auto">
        <a:xfrm>
          <a:off x="2886076" y="35547300"/>
          <a:ext cx="454948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1371600</xdr:colOff>
      <xdr:row>74</xdr:row>
      <xdr:rowOff>47625</xdr:rowOff>
    </xdr:from>
    <xdr:to>
      <xdr:col>2</xdr:col>
      <xdr:colOff>1838325</xdr:colOff>
      <xdr:row>74</xdr:row>
      <xdr:rowOff>527556</xdr:rowOff>
    </xdr:to>
    <xdr:pic>
      <xdr:nvPicPr>
        <xdr:cNvPr id="40" name="Picture 4"/>
        <xdr:cNvPicPr>
          <a:picLocks noChangeAspect="1"/>
        </xdr:cNvPicPr>
      </xdr:nvPicPr>
      <xdr:blipFill>
        <a:blip xmlns:r="http://schemas.openxmlformats.org/officeDocument/2006/relationships" r:embed="rId30"/>
        <a:srcRect/>
        <a:stretch>
          <a:fillRect/>
        </a:stretch>
      </xdr:blipFill>
      <xdr:spPr bwMode="auto">
        <a:xfrm>
          <a:off x="2876550" y="34966275"/>
          <a:ext cx="466725" cy="4799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1352550</xdr:colOff>
      <xdr:row>76</xdr:row>
      <xdr:rowOff>60478</xdr:rowOff>
    </xdr:from>
    <xdr:to>
      <xdr:col>2</xdr:col>
      <xdr:colOff>1800226</xdr:colOff>
      <xdr:row>76</xdr:row>
      <xdr:rowOff>552450</xdr:rowOff>
    </xdr:to>
    <xdr:pic>
      <xdr:nvPicPr>
        <xdr:cNvPr id="41" name="Picture 5"/>
        <xdr:cNvPicPr>
          <a:picLocks noChangeAspect="1"/>
        </xdr:cNvPicPr>
      </xdr:nvPicPr>
      <xdr:blipFill>
        <a:blip xmlns:r="http://schemas.openxmlformats.org/officeDocument/2006/relationships" r:embed="rId31"/>
        <a:srcRect/>
        <a:stretch>
          <a:fillRect/>
        </a:stretch>
      </xdr:blipFill>
      <xdr:spPr bwMode="auto">
        <a:xfrm>
          <a:off x="2857500" y="36103078"/>
          <a:ext cx="447676" cy="4919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1361441</xdr:colOff>
      <xdr:row>78</xdr:row>
      <xdr:rowOff>42581</xdr:rowOff>
    </xdr:from>
    <xdr:to>
      <xdr:col>2</xdr:col>
      <xdr:colOff>1733551</xdr:colOff>
      <xdr:row>78</xdr:row>
      <xdr:rowOff>539820</xdr:rowOff>
    </xdr:to>
    <xdr:pic>
      <xdr:nvPicPr>
        <xdr:cNvPr id="42" name="Picture 1"/>
        <xdr:cNvPicPr>
          <a:picLocks noChangeAspect="1"/>
        </xdr:cNvPicPr>
      </xdr:nvPicPr>
      <xdr:blipFill>
        <a:blip xmlns:r="http://schemas.openxmlformats.org/officeDocument/2006/relationships" r:embed="rId32"/>
        <a:srcRect/>
        <a:stretch>
          <a:fillRect/>
        </a:stretch>
      </xdr:blipFill>
      <xdr:spPr bwMode="auto">
        <a:xfrm>
          <a:off x="2866391" y="41123906"/>
          <a:ext cx="372110" cy="4972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1321579</xdr:colOff>
      <xdr:row>79</xdr:row>
      <xdr:rowOff>54167</xdr:rowOff>
    </xdr:from>
    <xdr:to>
      <xdr:col>2</xdr:col>
      <xdr:colOff>1694158</xdr:colOff>
      <xdr:row>79</xdr:row>
      <xdr:rowOff>552450</xdr:rowOff>
    </xdr:to>
    <xdr:pic>
      <xdr:nvPicPr>
        <xdr:cNvPr id="43" name="Picture 2"/>
        <xdr:cNvPicPr>
          <a:picLocks noChangeAspect="1"/>
        </xdr:cNvPicPr>
      </xdr:nvPicPr>
      <xdr:blipFill>
        <a:blip xmlns:r="http://schemas.openxmlformats.org/officeDocument/2006/relationships" r:embed="rId33"/>
        <a:srcRect/>
        <a:stretch>
          <a:fillRect/>
        </a:stretch>
      </xdr:blipFill>
      <xdr:spPr bwMode="auto">
        <a:xfrm>
          <a:off x="2826529" y="38497067"/>
          <a:ext cx="372579" cy="4982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1350490</xdr:colOff>
      <xdr:row>80</xdr:row>
      <xdr:rowOff>16067</xdr:rowOff>
    </xdr:from>
    <xdr:to>
      <xdr:col>2</xdr:col>
      <xdr:colOff>1771649</xdr:colOff>
      <xdr:row>81</xdr:row>
      <xdr:rowOff>3492</xdr:rowOff>
    </xdr:to>
    <xdr:pic>
      <xdr:nvPicPr>
        <xdr:cNvPr id="44" name="Picture 3"/>
        <xdr:cNvPicPr>
          <a:picLocks noChangeAspect="1"/>
        </xdr:cNvPicPr>
      </xdr:nvPicPr>
      <xdr:blipFill>
        <a:blip xmlns:r="http://schemas.openxmlformats.org/officeDocument/2006/relationships" r:embed="rId34"/>
        <a:srcRect/>
        <a:stretch>
          <a:fillRect/>
        </a:stretch>
      </xdr:blipFill>
      <xdr:spPr bwMode="auto">
        <a:xfrm>
          <a:off x="2855440" y="39030467"/>
          <a:ext cx="421159" cy="558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1343025</xdr:colOff>
      <xdr:row>81</xdr:row>
      <xdr:rowOff>44643</xdr:rowOff>
    </xdr:from>
    <xdr:to>
      <xdr:col>2</xdr:col>
      <xdr:colOff>1752600</xdr:colOff>
      <xdr:row>82</xdr:row>
      <xdr:rowOff>19293</xdr:rowOff>
    </xdr:to>
    <xdr:pic>
      <xdr:nvPicPr>
        <xdr:cNvPr id="45" name="Picture 6"/>
        <xdr:cNvPicPr>
          <a:picLocks noChangeAspect="1"/>
        </xdr:cNvPicPr>
      </xdr:nvPicPr>
      <xdr:blipFill>
        <a:blip xmlns:r="http://schemas.openxmlformats.org/officeDocument/2006/relationships" r:embed="rId35"/>
        <a:srcRect/>
        <a:stretch>
          <a:fillRect/>
        </a:stretch>
      </xdr:blipFill>
      <xdr:spPr bwMode="auto">
        <a:xfrm>
          <a:off x="2847975" y="39630543"/>
          <a:ext cx="409575" cy="546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1328118</xdr:colOff>
      <xdr:row>24</xdr:row>
      <xdr:rowOff>68246</xdr:rowOff>
    </xdr:from>
    <xdr:to>
      <xdr:col>2</xdr:col>
      <xdr:colOff>1752600</xdr:colOff>
      <xdr:row>24</xdr:row>
      <xdr:rowOff>579454</xdr:rowOff>
    </xdr:to>
    <xdr:pic>
      <xdr:nvPicPr>
        <xdr:cNvPr id="46" name="Picture 2"/>
        <xdr:cNvPicPr>
          <a:picLocks noChangeAspect="1"/>
        </xdr:cNvPicPr>
      </xdr:nvPicPr>
      <xdr:blipFill>
        <a:blip xmlns:r="http://schemas.openxmlformats.org/officeDocument/2006/relationships" r:embed="rId36"/>
        <a:srcRect/>
        <a:stretch>
          <a:fillRect/>
        </a:stretch>
      </xdr:blipFill>
      <xdr:spPr bwMode="auto">
        <a:xfrm>
          <a:off x="2833068" y="15603521"/>
          <a:ext cx="424482" cy="51120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1364393</xdr:colOff>
      <xdr:row>26</xdr:row>
      <xdr:rowOff>66675</xdr:rowOff>
    </xdr:from>
    <xdr:to>
      <xdr:col>2</xdr:col>
      <xdr:colOff>1774303</xdr:colOff>
      <xdr:row>26</xdr:row>
      <xdr:rowOff>561975</xdr:rowOff>
    </xdr:to>
    <xdr:pic>
      <xdr:nvPicPr>
        <xdr:cNvPr id="47" name="Picture 3"/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2869343" y="16897350"/>
          <a:ext cx="409910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1464670</xdr:colOff>
      <xdr:row>25</xdr:row>
      <xdr:rowOff>66674</xdr:rowOff>
    </xdr:from>
    <xdr:to>
      <xdr:col>2</xdr:col>
      <xdr:colOff>1852216</xdr:colOff>
      <xdr:row>25</xdr:row>
      <xdr:rowOff>533399</xdr:rowOff>
    </xdr:to>
    <xdr:pic>
      <xdr:nvPicPr>
        <xdr:cNvPr id="48" name="Picture 4"/>
        <xdr:cNvPicPr>
          <a:picLocks noChangeAspect="1"/>
        </xdr:cNvPicPr>
      </xdr:nvPicPr>
      <xdr:blipFill>
        <a:blip xmlns:r="http://schemas.openxmlformats.org/officeDocument/2006/relationships" r:embed="rId38"/>
        <a:srcRect/>
        <a:stretch>
          <a:fillRect/>
        </a:stretch>
      </xdr:blipFill>
      <xdr:spPr bwMode="auto">
        <a:xfrm>
          <a:off x="2969620" y="16249649"/>
          <a:ext cx="387546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1319899</xdr:colOff>
      <xdr:row>23</xdr:row>
      <xdr:rowOff>66308</xdr:rowOff>
    </xdr:from>
    <xdr:to>
      <xdr:col>2</xdr:col>
      <xdr:colOff>1762125</xdr:colOff>
      <xdr:row>23</xdr:row>
      <xdr:rowOff>600656</xdr:rowOff>
    </xdr:to>
    <xdr:pic>
      <xdr:nvPicPr>
        <xdr:cNvPr id="49" name="Picture 5"/>
        <xdr:cNvPicPr>
          <a:picLocks noChangeAspect="1"/>
        </xdr:cNvPicPr>
      </xdr:nvPicPr>
      <xdr:blipFill>
        <a:blip xmlns:r="http://schemas.openxmlformats.org/officeDocument/2006/relationships" r:embed="rId39"/>
        <a:srcRect/>
        <a:stretch>
          <a:fillRect/>
        </a:stretch>
      </xdr:blipFill>
      <xdr:spPr bwMode="auto">
        <a:xfrm>
          <a:off x="2824849" y="14953883"/>
          <a:ext cx="442226" cy="5343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1238250</xdr:colOff>
      <xdr:row>29</xdr:row>
      <xdr:rowOff>34748</xdr:rowOff>
    </xdr:from>
    <xdr:to>
      <xdr:col>2</xdr:col>
      <xdr:colOff>1724025</xdr:colOff>
      <xdr:row>29</xdr:row>
      <xdr:rowOff>683597</xdr:rowOff>
    </xdr:to>
    <xdr:pic>
      <xdr:nvPicPr>
        <xdr:cNvPr id="50" name="Picture 9"/>
        <xdr:cNvPicPr>
          <a:picLocks noChangeAspect="1"/>
        </xdr:cNvPicPr>
      </xdr:nvPicPr>
      <xdr:blipFill>
        <a:blip xmlns:r="http://schemas.openxmlformats.org/officeDocument/2006/relationships" r:embed="rId40"/>
        <a:srcRect/>
        <a:stretch>
          <a:fillRect/>
        </a:stretch>
      </xdr:blipFill>
      <xdr:spPr bwMode="auto">
        <a:xfrm>
          <a:off x="2743200" y="16246298"/>
          <a:ext cx="485775" cy="6488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1247775</xdr:colOff>
      <xdr:row>30</xdr:row>
      <xdr:rowOff>60638</xdr:rowOff>
    </xdr:from>
    <xdr:to>
      <xdr:col>2</xdr:col>
      <xdr:colOff>1686556</xdr:colOff>
      <xdr:row>30</xdr:row>
      <xdr:rowOff>642371</xdr:rowOff>
    </xdr:to>
    <xdr:pic>
      <xdr:nvPicPr>
        <xdr:cNvPr id="51" name="Picture 10"/>
        <xdr:cNvPicPr>
          <a:picLocks noChangeAspect="1"/>
        </xdr:cNvPicPr>
      </xdr:nvPicPr>
      <xdr:blipFill>
        <a:blip xmlns:r="http://schemas.openxmlformats.org/officeDocument/2006/relationships" r:embed="rId41"/>
        <a:srcRect/>
        <a:stretch>
          <a:fillRect/>
        </a:stretch>
      </xdr:blipFill>
      <xdr:spPr bwMode="auto">
        <a:xfrm>
          <a:off x="2752725" y="17005613"/>
          <a:ext cx="438781" cy="581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1200150</xdr:colOff>
      <xdr:row>31</xdr:row>
      <xdr:rowOff>62048</xdr:rowOff>
    </xdr:from>
    <xdr:to>
      <xdr:col>2</xdr:col>
      <xdr:colOff>1665034</xdr:colOff>
      <xdr:row>31</xdr:row>
      <xdr:rowOff>678700</xdr:rowOff>
    </xdr:to>
    <xdr:pic>
      <xdr:nvPicPr>
        <xdr:cNvPr id="52" name="Picture 13"/>
        <xdr:cNvPicPr>
          <a:picLocks noChangeAspect="1"/>
        </xdr:cNvPicPr>
      </xdr:nvPicPr>
      <xdr:blipFill>
        <a:blip xmlns:r="http://schemas.openxmlformats.org/officeDocument/2006/relationships" r:embed="rId42"/>
        <a:srcRect/>
        <a:stretch>
          <a:fillRect/>
        </a:stretch>
      </xdr:blipFill>
      <xdr:spPr bwMode="auto">
        <a:xfrm>
          <a:off x="2705100" y="17740448"/>
          <a:ext cx="464884" cy="6166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1333500</xdr:colOff>
      <xdr:row>35</xdr:row>
      <xdr:rowOff>69023</xdr:rowOff>
    </xdr:from>
    <xdr:to>
      <xdr:col>2</xdr:col>
      <xdr:colOff>1704975</xdr:colOff>
      <xdr:row>35</xdr:row>
      <xdr:rowOff>561974</xdr:rowOff>
    </xdr:to>
    <xdr:pic>
      <xdr:nvPicPr>
        <xdr:cNvPr id="53" name="Picture 2"/>
        <xdr:cNvPicPr>
          <a:picLocks noChangeAspect="1"/>
        </xdr:cNvPicPr>
      </xdr:nvPicPr>
      <xdr:blipFill>
        <a:blip xmlns:r="http://schemas.openxmlformats.org/officeDocument/2006/relationships" r:embed="rId43"/>
        <a:srcRect/>
        <a:stretch>
          <a:fillRect/>
        </a:stretch>
      </xdr:blipFill>
      <xdr:spPr bwMode="auto">
        <a:xfrm>
          <a:off x="2838450" y="20185823"/>
          <a:ext cx="371475" cy="4929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1316648</xdr:colOff>
      <xdr:row>39</xdr:row>
      <xdr:rowOff>114650</xdr:rowOff>
    </xdr:from>
    <xdr:to>
      <xdr:col>2</xdr:col>
      <xdr:colOff>1714500</xdr:colOff>
      <xdr:row>39</xdr:row>
      <xdr:rowOff>685800</xdr:rowOff>
    </xdr:to>
    <xdr:pic>
      <xdr:nvPicPr>
        <xdr:cNvPr id="54" name="Picture 4"/>
        <xdr:cNvPicPr>
          <a:picLocks noChangeAspect="1"/>
        </xdr:cNvPicPr>
      </xdr:nvPicPr>
      <xdr:blipFill>
        <a:blip xmlns:r="http://schemas.openxmlformats.org/officeDocument/2006/relationships" r:embed="rId44"/>
        <a:srcRect/>
        <a:stretch>
          <a:fillRect/>
        </a:stretch>
      </xdr:blipFill>
      <xdr:spPr bwMode="auto">
        <a:xfrm flipH="1">
          <a:off x="2821598" y="22517450"/>
          <a:ext cx="397852" cy="571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1309321</xdr:colOff>
      <xdr:row>38</xdr:row>
      <xdr:rowOff>49646</xdr:rowOff>
    </xdr:from>
    <xdr:to>
      <xdr:col>2</xdr:col>
      <xdr:colOff>1733893</xdr:colOff>
      <xdr:row>38</xdr:row>
      <xdr:rowOff>619125</xdr:rowOff>
    </xdr:to>
    <xdr:pic>
      <xdr:nvPicPr>
        <xdr:cNvPr id="55" name="Picture 7"/>
        <xdr:cNvPicPr>
          <a:picLocks noChangeAspect="1"/>
        </xdr:cNvPicPr>
      </xdr:nvPicPr>
      <xdr:blipFill>
        <a:blip xmlns:r="http://schemas.openxmlformats.org/officeDocument/2006/relationships" r:embed="rId45"/>
        <a:srcRect/>
        <a:stretch>
          <a:fillRect/>
        </a:stretch>
      </xdr:blipFill>
      <xdr:spPr bwMode="auto">
        <a:xfrm flipH="1">
          <a:off x="2814271" y="21738071"/>
          <a:ext cx="424572" cy="5694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1303460</xdr:colOff>
      <xdr:row>37</xdr:row>
      <xdr:rowOff>67025</xdr:rowOff>
    </xdr:from>
    <xdr:to>
      <xdr:col>2</xdr:col>
      <xdr:colOff>1713259</xdr:colOff>
      <xdr:row>37</xdr:row>
      <xdr:rowOff>638174</xdr:rowOff>
    </xdr:to>
    <xdr:pic>
      <xdr:nvPicPr>
        <xdr:cNvPr id="56" name="Picture 8"/>
        <xdr:cNvPicPr>
          <a:picLocks noChangeAspect="1"/>
        </xdr:cNvPicPr>
      </xdr:nvPicPr>
      <xdr:blipFill>
        <a:blip xmlns:r="http://schemas.openxmlformats.org/officeDocument/2006/relationships" r:embed="rId46"/>
        <a:srcRect/>
        <a:stretch>
          <a:fillRect/>
        </a:stretch>
      </xdr:blipFill>
      <xdr:spPr bwMode="auto">
        <a:xfrm flipH="1">
          <a:off x="2808410" y="21041075"/>
          <a:ext cx="409799" cy="5711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1285875</xdr:colOff>
      <xdr:row>43</xdr:row>
      <xdr:rowOff>65658</xdr:rowOff>
    </xdr:from>
    <xdr:to>
      <xdr:col>2</xdr:col>
      <xdr:colOff>1696436</xdr:colOff>
      <xdr:row>43</xdr:row>
      <xdr:rowOff>609826</xdr:rowOff>
    </xdr:to>
    <xdr:pic>
      <xdr:nvPicPr>
        <xdr:cNvPr id="57" name="Picture 1"/>
        <xdr:cNvPicPr>
          <a:picLocks noChangeAspect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2790825" y="24859233"/>
          <a:ext cx="410561" cy="54416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1319812</xdr:colOff>
      <xdr:row>42</xdr:row>
      <xdr:rowOff>79333</xdr:rowOff>
    </xdr:from>
    <xdr:to>
      <xdr:col>2</xdr:col>
      <xdr:colOff>1726978</xdr:colOff>
      <xdr:row>42</xdr:row>
      <xdr:rowOff>619125</xdr:rowOff>
    </xdr:to>
    <xdr:pic>
      <xdr:nvPicPr>
        <xdr:cNvPr id="58" name="Picture 2"/>
        <xdr:cNvPicPr>
          <a:picLocks noChangeAspect="1"/>
        </xdr:cNvPicPr>
      </xdr:nvPicPr>
      <xdr:blipFill>
        <a:blip xmlns:r="http://schemas.openxmlformats.org/officeDocument/2006/relationships" r:embed="rId48"/>
        <a:srcRect/>
        <a:stretch>
          <a:fillRect/>
        </a:stretch>
      </xdr:blipFill>
      <xdr:spPr bwMode="auto">
        <a:xfrm>
          <a:off x="2824762" y="24177583"/>
          <a:ext cx="407166" cy="5397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1301091</xdr:colOff>
      <xdr:row>41</xdr:row>
      <xdr:rowOff>94233</xdr:rowOff>
    </xdr:from>
    <xdr:to>
      <xdr:col>2</xdr:col>
      <xdr:colOff>1695451</xdr:colOff>
      <xdr:row>41</xdr:row>
      <xdr:rowOff>619125</xdr:rowOff>
    </xdr:to>
    <xdr:pic>
      <xdr:nvPicPr>
        <xdr:cNvPr id="59" name="Picture 3"/>
        <xdr:cNvPicPr>
          <a:picLocks noChangeAspect="1"/>
        </xdr:cNvPicPr>
      </xdr:nvPicPr>
      <xdr:blipFill>
        <a:blip xmlns:r="http://schemas.openxmlformats.org/officeDocument/2006/relationships" r:embed="rId49"/>
        <a:srcRect/>
        <a:stretch>
          <a:fillRect/>
        </a:stretch>
      </xdr:blipFill>
      <xdr:spPr bwMode="auto">
        <a:xfrm>
          <a:off x="2806041" y="23497158"/>
          <a:ext cx="394360" cy="5248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1257300</xdr:colOff>
      <xdr:row>44</xdr:row>
      <xdr:rowOff>84708</xdr:rowOff>
    </xdr:from>
    <xdr:to>
      <xdr:col>2</xdr:col>
      <xdr:colOff>1666876</xdr:colOff>
      <xdr:row>44</xdr:row>
      <xdr:rowOff>629852</xdr:rowOff>
    </xdr:to>
    <xdr:pic>
      <xdr:nvPicPr>
        <xdr:cNvPr id="60" name="Picture 4"/>
        <xdr:cNvPicPr>
          <a:picLocks noChangeAspect="1"/>
        </xdr:cNvPicPr>
      </xdr:nvPicPr>
      <xdr:blipFill>
        <a:blip xmlns:r="http://schemas.openxmlformats.org/officeDocument/2006/relationships" r:embed="rId50"/>
        <a:srcRect/>
        <a:stretch>
          <a:fillRect/>
        </a:stretch>
      </xdr:blipFill>
      <xdr:spPr bwMode="auto">
        <a:xfrm>
          <a:off x="2762250" y="25573608"/>
          <a:ext cx="409576" cy="5451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1333500</xdr:colOff>
      <xdr:row>52</xdr:row>
      <xdr:rowOff>20998</xdr:rowOff>
    </xdr:from>
    <xdr:to>
      <xdr:col>2</xdr:col>
      <xdr:colOff>1685925</xdr:colOff>
      <xdr:row>52</xdr:row>
      <xdr:rowOff>488259</xdr:rowOff>
    </xdr:to>
    <xdr:pic>
      <xdr:nvPicPr>
        <xdr:cNvPr id="61" name="Picture 5"/>
        <xdr:cNvPicPr>
          <a:picLocks noChangeAspect="1"/>
        </xdr:cNvPicPr>
      </xdr:nvPicPr>
      <xdr:blipFill>
        <a:blip xmlns:r="http://schemas.openxmlformats.org/officeDocument/2006/relationships" r:embed="rId51"/>
        <a:srcRect/>
        <a:stretch>
          <a:fillRect/>
        </a:stretch>
      </xdr:blipFill>
      <xdr:spPr bwMode="auto">
        <a:xfrm>
          <a:off x="2838450" y="29300848"/>
          <a:ext cx="352425" cy="4672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1333500</xdr:colOff>
      <xdr:row>53</xdr:row>
      <xdr:rowOff>0</xdr:rowOff>
    </xdr:from>
    <xdr:to>
      <xdr:col>2</xdr:col>
      <xdr:colOff>1754439</xdr:colOff>
      <xdr:row>54</xdr:row>
      <xdr:rowOff>9525</xdr:rowOff>
    </xdr:to>
    <xdr:pic>
      <xdr:nvPicPr>
        <xdr:cNvPr id="63" name="Picture 5"/>
        <xdr:cNvPicPr>
          <a:picLocks noChangeAspect="1"/>
        </xdr:cNvPicPr>
      </xdr:nvPicPr>
      <xdr:blipFill>
        <a:blip xmlns:r="http://schemas.openxmlformats.org/officeDocument/2006/relationships" r:embed="rId52"/>
        <a:srcRect/>
        <a:stretch>
          <a:fillRect/>
        </a:stretch>
      </xdr:blipFill>
      <xdr:spPr bwMode="auto">
        <a:xfrm>
          <a:off x="2838450" y="29832300"/>
          <a:ext cx="420939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1237716</xdr:colOff>
      <xdr:row>50</xdr:row>
      <xdr:rowOff>95251</xdr:rowOff>
    </xdr:from>
    <xdr:to>
      <xdr:col>2</xdr:col>
      <xdr:colOff>1695450</xdr:colOff>
      <xdr:row>50</xdr:row>
      <xdr:rowOff>693067</xdr:rowOff>
    </xdr:to>
    <xdr:pic>
      <xdr:nvPicPr>
        <xdr:cNvPr id="64" name="Picture 4"/>
        <xdr:cNvPicPr>
          <a:picLocks noChangeAspect="1"/>
        </xdr:cNvPicPr>
      </xdr:nvPicPr>
      <xdr:blipFill>
        <a:blip xmlns:r="http://schemas.openxmlformats.org/officeDocument/2006/relationships" r:embed="rId53"/>
        <a:srcRect/>
        <a:stretch>
          <a:fillRect/>
        </a:stretch>
      </xdr:blipFill>
      <xdr:spPr bwMode="auto">
        <a:xfrm>
          <a:off x="2742666" y="28194001"/>
          <a:ext cx="457734" cy="5978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1237715</xdr:colOff>
      <xdr:row>49</xdr:row>
      <xdr:rowOff>32033</xdr:rowOff>
    </xdr:from>
    <xdr:to>
      <xdr:col>2</xdr:col>
      <xdr:colOff>1685924</xdr:colOff>
      <xdr:row>49</xdr:row>
      <xdr:rowOff>609682</xdr:rowOff>
    </xdr:to>
    <xdr:pic>
      <xdr:nvPicPr>
        <xdr:cNvPr id="65" name="Picture 5"/>
        <xdr:cNvPicPr>
          <a:picLocks noChangeAspect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2742665" y="27406883"/>
          <a:ext cx="448209" cy="5776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1228726</xdr:colOff>
      <xdr:row>86</xdr:row>
      <xdr:rowOff>47625</xdr:rowOff>
    </xdr:from>
    <xdr:to>
      <xdr:col>2</xdr:col>
      <xdr:colOff>1618732</xdr:colOff>
      <xdr:row>86</xdr:row>
      <xdr:rowOff>571500</xdr:rowOff>
    </xdr:to>
    <xdr:pic>
      <xdr:nvPicPr>
        <xdr:cNvPr id="66" name="Picture 8"/>
        <xdr:cNvPicPr>
          <a:picLocks noChangeAspect="1"/>
        </xdr:cNvPicPr>
      </xdr:nvPicPr>
      <xdr:blipFill>
        <a:blip xmlns:r="http://schemas.openxmlformats.org/officeDocument/2006/relationships" r:embed="rId55"/>
        <a:srcRect/>
        <a:stretch>
          <a:fillRect/>
        </a:stretch>
      </xdr:blipFill>
      <xdr:spPr bwMode="auto">
        <a:xfrm>
          <a:off x="2733676" y="49520475"/>
          <a:ext cx="390006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1247775</xdr:colOff>
      <xdr:row>87</xdr:row>
      <xdr:rowOff>38100</xdr:rowOff>
    </xdr:from>
    <xdr:to>
      <xdr:col>2</xdr:col>
      <xdr:colOff>1600200</xdr:colOff>
      <xdr:row>87</xdr:row>
      <xdr:rowOff>509701</xdr:rowOff>
    </xdr:to>
    <xdr:pic>
      <xdr:nvPicPr>
        <xdr:cNvPr id="67" name="Picture 4"/>
        <xdr:cNvPicPr>
          <a:picLocks noChangeAspect="1"/>
        </xdr:cNvPicPr>
      </xdr:nvPicPr>
      <xdr:blipFill>
        <a:blip xmlns:r="http://schemas.openxmlformats.org/officeDocument/2006/relationships" r:embed="rId56"/>
        <a:srcRect/>
        <a:stretch>
          <a:fillRect/>
        </a:stretch>
      </xdr:blipFill>
      <xdr:spPr bwMode="auto">
        <a:xfrm>
          <a:off x="2752725" y="50091975"/>
          <a:ext cx="352425" cy="4716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1200151</xdr:colOff>
      <xdr:row>86</xdr:row>
      <xdr:rowOff>0</xdr:rowOff>
    </xdr:from>
    <xdr:to>
      <xdr:col>2</xdr:col>
      <xdr:colOff>1610721</xdr:colOff>
      <xdr:row>86</xdr:row>
      <xdr:rowOff>552450</xdr:rowOff>
    </xdr:to>
    <xdr:pic>
      <xdr:nvPicPr>
        <xdr:cNvPr id="68" name="Picture 5"/>
        <xdr:cNvPicPr>
          <a:picLocks noChangeAspect="1"/>
        </xdr:cNvPicPr>
      </xdr:nvPicPr>
      <xdr:blipFill>
        <a:blip xmlns:r="http://schemas.openxmlformats.org/officeDocument/2006/relationships" r:embed="rId57" cstate="print"/>
        <a:srcRect/>
        <a:stretch>
          <a:fillRect/>
        </a:stretch>
      </xdr:blipFill>
      <xdr:spPr bwMode="auto">
        <a:xfrm>
          <a:off x="2705101" y="48920400"/>
          <a:ext cx="41057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1209675</xdr:colOff>
      <xdr:row>86</xdr:row>
      <xdr:rowOff>0</xdr:rowOff>
    </xdr:from>
    <xdr:to>
      <xdr:col>2</xdr:col>
      <xdr:colOff>1600200</xdr:colOff>
      <xdr:row>86</xdr:row>
      <xdr:rowOff>519363</xdr:rowOff>
    </xdr:to>
    <xdr:pic>
      <xdr:nvPicPr>
        <xdr:cNvPr id="69" name="Picture 11"/>
        <xdr:cNvPicPr>
          <a:picLocks noChangeAspect="1"/>
        </xdr:cNvPicPr>
      </xdr:nvPicPr>
      <xdr:blipFill>
        <a:blip xmlns:r="http://schemas.openxmlformats.org/officeDocument/2006/relationships" r:embed="rId58"/>
        <a:srcRect/>
        <a:stretch>
          <a:fillRect/>
        </a:stretch>
      </xdr:blipFill>
      <xdr:spPr bwMode="auto">
        <a:xfrm>
          <a:off x="2714625" y="48343887"/>
          <a:ext cx="390525" cy="5193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1209675</xdr:colOff>
      <xdr:row>85</xdr:row>
      <xdr:rowOff>19050</xdr:rowOff>
    </xdr:from>
    <xdr:to>
      <xdr:col>2</xdr:col>
      <xdr:colOff>1619250</xdr:colOff>
      <xdr:row>85</xdr:row>
      <xdr:rowOff>572981</xdr:rowOff>
    </xdr:to>
    <xdr:pic>
      <xdr:nvPicPr>
        <xdr:cNvPr id="70" name="Picture 6"/>
        <xdr:cNvPicPr>
          <a:picLocks noChangeAspect="1"/>
        </xdr:cNvPicPr>
      </xdr:nvPicPr>
      <xdr:blipFill>
        <a:blip xmlns:r="http://schemas.openxmlformats.org/officeDocument/2006/relationships" r:embed="rId59"/>
        <a:srcRect/>
        <a:stretch>
          <a:fillRect/>
        </a:stretch>
      </xdr:blipFill>
      <xdr:spPr bwMode="auto">
        <a:xfrm>
          <a:off x="2714625" y="47748825"/>
          <a:ext cx="409575" cy="5539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1257300</xdr:colOff>
      <xdr:row>84</xdr:row>
      <xdr:rowOff>9525</xdr:rowOff>
    </xdr:from>
    <xdr:to>
      <xdr:col>2</xdr:col>
      <xdr:colOff>1644003</xdr:colOff>
      <xdr:row>84</xdr:row>
      <xdr:rowOff>533400</xdr:rowOff>
    </xdr:to>
    <xdr:pic>
      <xdr:nvPicPr>
        <xdr:cNvPr id="71" name="Picture 2"/>
        <xdr:cNvPicPr>
          <a:picLocks noChangeAspect="1"/>
        </xdr:cNvPicPr>
      </xdr:nvPicPr>
      <xdr:blipFill>
        <a:blip xmlns:r="http://schemas.openxmlformats.org/officeDocument/2006/relationships" r:embed="rId60"/>
        <a:srcRect/>
        <a:stretch>
          <a:fillRect/>
        </a:stretch>
      </xdr:blipFill>
      <xdr:spPr bwMode="auto">
        <a:xfrm>
          <a:off x="2762250" y="46577250"/>
          <a:ext cx="386703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1257300</xdr:colOff>
      <xdr:row>83</xdr:row>
      <xdr:rowOff>47625</xdr:rowOff>
    </xdr:from>
    <xdr:to>
      <xdr:col>2</xdr:col>
      <xdr:colOff>1634553</xdr:colOff>
      <xdr:row>83</xdr:row>
      <xdr:rowOff>552450</xdr:rowOff>
    </xdr:to>
    <xdr:pic>
      <xdr:nvPicPr>
        <xdr:cNvPr id="72" name="Picture 5"/>
        <xdr:cNvPicPr>
          <a:picLocks noChangeAspect="1"/>
        </xdr:cNvPicPr>
      </xdr:nvPicPr>
      <xdr:blipFill>
        <a:blip xmlns:r="http://schemas.openxmlformats.org/officeDocument/2006/relationships" r:embed="rId61"/>
        <a:srcRect/>
        <a:stretch>
          <a:fillRect/>
        </a:stretch>
      </xdr:blipFill>
      <xdr:spPr bwMode="auto">
        <a:xfrm>
          <a:off x="2762250" y="45453300"/>
          <a:ext cx="377253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1247775</xdr:colOff>
      <xdr:row>47</xdr:row>
      <xdr:rowOff>55570</xdr:rowOff>
    </xdr:from>
    <xdr:to>
      <xdr:col>2</xdr:col>
      <xdr:colOff>1655160</xdr:colOff>
      <xdr:row>47</xdr:row>
      <xdr:rowOff>600075</xdr:rowOff>
    </xdr:to>
    <xdr:pic>
      <xdr:nvPicPr>
        <xdr:cNvPr id="74" name="Picture 4"/>
        <xdr:cNvPicPr>
          <a:picLocks noChangeAspect="1"/>
        </xdr:cNvPicPr>
      </xdr:nvPicPr>
      <xdr:blipFill>
        <a:blip xmlns:r="http://schemas.openxmlformats.org/officeDocument/2006/relationships" r:embed="rId62" cstate="print"/>
        <a:srcRect/>
        <a:stretch>
          <a:fillRect/>
        </a:stretch>
      </xdr:blipFill>
      <xdr:spPr bwMode="auto">
        <a:xfrm>
          <a:off x="2752725" y="27106570"/>
          <a:ext cx="407385" cy="5445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1352551</xdr:colOff>
      <xdr:row>46</xdr:row>
      <xdr:rowOff>43722</xdr:rowOff>
    </xdr:from>
    <xdr:to>
      <xdr:col>2</xdr:col>
      <xdr:colOff>1767885</xdr:colOff>
      <xdr:row>46</xdr:row>
      <xdr:rowOff>598164</xdr:rowOff>
    </xdr:to>
    <xdr:pic>
      <xdr:nvPicPr>
        <xdr:cNvPr id="75" name="Picture 7"/>
        <xdr:cNvPicPr>
          <a:picLocks noChangeAspect="1"/>
        </xdr:cNvPicPr>
      </xdr:nvPicPr>
      <xdr:blipFill>
        <a:blip xmlns:r="http://schemas.openxmlformats.org/officeDocument/2006/relationships" r:embed="rId63" cstate="print"/>
        <a:srcRect/>
        <a:stretch>
          <a:fillRect/>
        </a:stretch>
      </xdr:blipFill>
      <xdr:spPr bwMode="auto">
        <a:xfrm>
          <a:off x="2857501" y="26466072"/>
          <a:ext cx="415334" cy="5544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1437594</xdr:colOff>
      <xdr:row>63</xdr:row>
      <xdr:rowOff>40489</xdr:rowOff>
    </xdr:from>
    <xdr:to>
      <xdr:col>2</xdr:col>
      <xdr:colOff>1800226</xdr:colOff>
      <xdr:row>63</xdr:row>
      <xdr:rowOff>523915</xdr:rowOff>
    </xdr:to>
    <xdr:pic>
      <xdr:nvPicPr>
        <xdr:cNvPr id="76" name="Picture 4"/>
        <xdr:cNvPicPr>
          <a:picLocks noChangeAspect="1"/>
        </xdr:cNvPicPr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 bwMode="auto">
        <a:xfrm>
          <a:off x="2942544" y="35273464"/>
          <a:ext cx="362632" cy="4834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1408573</xdr:colOff>
      <xdr:row>64</xdr:row>
      <xdr:rowOff>66675</xdr:rowOff>
    </xdr:from>
    <xdr:to>
      <xdr:col>2</xdr:col>
      <xdr:colOff>1773115</xdr:colOff>
      <xdr:row>64</xdr:row>
      <xdr:rowOff>533400</xdr:rowOff>
    </xdr:to>
    <xdr:pic>
      <xdr:nvPicPr>
        <xdr:cNvPr id="77" name="Picture 5"/>
        <xdr:cNvPicPr>
          <a:picLocks noChangeAspect="1"/>
        </xdr:cNvPicPr>
      </xdr:nvPicPr>
      <xdr:blipFill>
        <a:blip xmlns:r="http://schemas.openxmlformats.org/officeDocument/2006/relationships" r:embed="rId65" cstate="print"/>
        <a:srcRect/>
        <a:stretch>
          <a:fillRect/>
        </a:stretch>
      </xdr:blipFill>
      <xdr:spPr bwMode="auto">
        <a:xfrm>
          <a:off x="2913523" y="35861625"/>
          <a:ext cx="364542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1376534</xdr:colOff>
      <xdr:row>65</xdr:row>
      <xdr:rowOff>19051</xdr:rowOff>
    </xdr:from>
    <xdr:to>
      <xdr:col>2</xdr:col>
      <xdr:colOff>1789724</xdr:colOff>
      <xdr:row>65</xdr:row>
      <xdr:rowOff>552451</xdr:rowOff>
    </xdr:to>
    <xdr:pic>
      <xdr:nvPicPr>
        <xdr:cNvPr id="78" name="Picture 6"/>
        <xdr:cNvPicPr>
          <a:picLocks noChangeAspect="1"/>
        </xdr:cNvPicPr>
      </xdr:nvPicPr>
      <xdr:blipFill>
        <a:blip xmlns:r="http://schemas.openxmlformats.org/officeDocument/2006/relationships" r:embed="rId66" cstate="print"/>
        <a:srcRect/>
        <a:stretch>
          <a:fillRect/>
        </a:stretch>
      </xdr:blipFill>
      <xdr:spPr bwMode="auto">
        <a:xfrm>
          <a:off x="2881484" y="36375976"/>
          <a:ext cx="41319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1441370</xdr:colOff>
      <xdr:row>67</xdr:row>
      <xdr:rowOff>49584</xdr:rowOff>
    </xdr:from>
    <xdr:to>
      <xdr:col>2</xdr:col>
      <xdr:colOff>1790700</xdr:colOff>
      <xdr:row>67</xdr:row>
      <xdr:rowOff>521774</xdr:rowOff>
    </xdr:to>
    <xdr:pic>
      <xdr:nvPicPr>
        <xdr:cNvPr id="79" name="Picture 1"/>
        <xdr:cNvPicPr>
          <a:picLocks noChangeAspect="1"/>
        </xdr:cNvPicPr>
      </xdr:nvPicPr>
      <xdr:blipFill>
        <a:blip xmlns:r="http://schemas.openxmlformats.org/officeDocument/2006/relationships" r:embed="rId67" cstate="print"/>
        <a:srcRect/>
        <a:stretch>
          <a:fillRect/>
        </a:stretch>
      </xdr:blipFill>
      <xdr:spPr bwMode="auto">
        <a:xfrm>
          <a:off x="2946320" y="37178034"/>
          <a:ext cx="349330" cy="4721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1447800</xdr:colOff>
      <xdr:row>68</xdr:row>
      <xdr:rowOff>31018</xdr:rowOff>
    </xdr:from>
    <xdr:to>
      <xdr:col>2</xdr:col>
      <xdr:colOff>1817580</xdr:colOff>
      <xdr:row>68</xdr:row>
      <xdr:rowOff>524691</xdr:rowOff>
    </xdr:to>
    <xdr:pic>
      <xdr:nvPicPr>
        <xdr:cNvPr id="80" name="Picture 4"/>
        <xdr:cNvPicPr>
          <a:picLocks noChangeAspect="1"/>
        </xdr:cNvPicPr>
      </xdr:nvPicPr>
      <xdr:blipFill>
        <a:blip xmlns:r="http://schemas.openxmlformats.org/officeDocument/2006/relationships" r:embed="rId68" cstate="print"/>
        <a:srcRect/>
        <a:stretch>
          <a:fillRect/>
        </a:stretch>
      </xdr:blipFill>
      <xdr:spPr bwMode="auto">
        <a:xfrm>
          <a:off x="2952750" y="37721443"/>
          <a:ext cx="369780" cy="49367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1373927</xdr:colOff>
      <xdr:row>71</xdr:row>
      <xdr:rowOff>53532</xdr:rowOff>
    </xdr:from>
    <xdr:to>
      <xdr:col>2</xdr:col>
      <xdr:colOff>1848837</xdr:colOff>
      <xdr:row>71</xdr:row>
      <xdr:rowOff>532384</xdr:rowOff>
    </xdr:to>
    <xdr:pic>
      <xdr:nvPicPr>
        <xdr:cNvPr id="81" name="Picture 1"/>
        <xdr:cNvPicPr>
          <a:picLocks noChangeAspect="1"/>
        </xdr:cNvPicPr>
      </xdr:nvPicPr>
      <xdr:blipFill>
        <a:blip xmlns:r="http://schemas.openxmlformats.org/officeDocument/2006/relationships" r:embed="rId69" cstate="print"/>
        <a:srcRect/>
        <a:stretch>
          <a:fillRect/>
        </a:stretch>
      </xdr:blipFill>
      <xdr:spPr bwMode="auto">
        <a:xfrm>
          <a:off x="2878877" y="39639432"/>
          <a:ext cx="474910" cy="4788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1354625</xdr:colOff>
      <xdr:row>72</xdr:row>
      <xdr:rowOff>41810</xdr:rowOff>
    </xdr:from>
    <xdr:to>
      <xdr:col>2</xdr:col>
      <xdr:colOff>1863169</xdr:colOff>
      <xdr:row>72</xdr:row>
      <xdr:rowOff>523875</xdr:rowOff>
    </xdr:to>
    <xdr:pic>
      <xdr:nvPicPr>
        <xdr:cNvPr id="82" name="Picture 3"/>
        <xdr:cNvPicPr>
          <a:picLocks noChangeAspect="1"/>
        </xdr:cNvPicPr>
      </xdr:nvPicPr>
      <xdr:blipFill>
        <a:blip xmlns:r="http://schemas.openxmlformats.org/officeDocument/2006/relationships" r:embed="rId70" cstate="print"/>
        <a:srcRect/>
        <a:stretch>
          <a:fillRect/>
        </a:stretch>
      </xdr:blipFill>
      <xdr:spPr bwMode="auto">
        <a:xfrm>
          <a:off x="2859575" y="40189685"/>
          <a:ext cx="508544" cy="4820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1382367</xdr:colOff>
      <xdr:row>70</xdr:row>
      <xdr:rowOff>32285</xdr:rowOff>
    </xdr:from>
    <xdr:to>
      <xdr:col>2</xdr:col>
      <xdr:colOff>1828801</xdr:colOff>
      <xdr:row>70</xdr:row>
      <xdr:rowOff>514350</xdr:rowOff>
    </xdr:to>
    <xdr:pic>
      <xdr:nvPicPr>
        <xdr:cNvPr id="83" name="Picture 8"/>
        <xdr:cNvPicPr>
          <a:picLocks noChangeAspect="1"/>
        </xdr:cNvPicPr>
      </xdr:nvPicPr>
      <xdr:blipFill>
        <a:blip xmlns:r="http://schemas.openxmlformats.org/officeDocument/2006/relationships" r:embed="rId71" cstate="print"/>
        <a:srcRect/>
        <a:stretch>
          <a:fillRect/>
        </a:stretch>
      </xdr:blipFill>
      <xdr:spPr bwMode="auto">
        <a:xfrm>
          <a:off x="2887317" y="39056210"/>
          <a:ext cx="446434" cy="4820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1422792</xdr:colOff>
      <xdr:row>57</xdr:row>
      <xdr:rowOff>47820</xdr:rowOff>
    </xdr:from>
    <xdr:to>
      <xdr:col>2</xdr:col>
      <xdr:colOff>1790700</xdr:colOff>
      <xdr:row>57</xdr:row>
      <xdr:rowOff>544647</xdr:rowOff>
    </xdr:to>
    <xdr:pic>
      <xdr:nvPicPr>
        <xdr:cNvPr id="84" name="Picture 1"/>
        <xdr:cNvPicPr>
          <a:picLocks noChangeAspect="1"/>
        </xdr:cNvPicPr>
      </xdr:nvPicPr>
      <xdr:blipFill>
        <a:blip xmlns:r="http://schemas.openxmlformats.org/officeDocument/2006/relationships" r:embed="rId23"/>
        <a:srcRect/>
        <a:stretch>
          <a:fillRect/>
        </a:stretch>
      </xdr:blipFill>
      <xdr:spPr bwMode="auto">
        <a:xfrm>
          <a:off x="2927742" y="31689870"/>
          <a:ext cx="367908" cy="49682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1394615</xdr:colOff>
      <xdr:row>55</xdr:row>
      <xdr:rowOff>40828</xdr:rowOff>
    </xdr:from>
    <xdr:to>
      <xdr:col>2</xdr:col>
      <xdr:colOff>1790021</xdr:colOff>
      <xdr:row>56</xdr:row>
      <xdr:rowOff>15666</xdr:rowOff>
    </xdr:to>
    <xdr:pic>
      <xdr:nvPicPr>
        <xdr:cNvPr id="85" name="Picture 1"/>
        <xdr:cNvPicPr>
          <a:picLocks noChangeAspect="1"/>
        </xdr:cNvPicPr>
      </xdr:nvPicPr>
      <xdr:blipFill>
        <a:blip xmlns:r="http://schemas.openxmlformats.org/officeDocument/2006/relationships" r:embed="rId24"/>
        <a:srcRect/>
        <a:stretch>
          <a:fillRect/>
        </a:stretch>
      </xdr:blipFill>
      <xdr:spPr bwMode="auto">
        <a:xfrm>
          <a:off x="2899565" y="30577978"/>
          <a:ext cx="395406" cy="52728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1419226</xdr:colOff>
      <xdr:row>58</xdr:row>
      <xdr:rowOff>23134</xdr:rowOff>
    </xdr:from>
    <xdr:to>
      <xdr:col>2</xdr:col>
      <xdr:colOff>1812706</xdr:colOff>
      <xdr:row>58</xdr:row>
      <xdr:rowOff>547052</xdr:rowOff>
    </xdr:to>
    <xdr:pic>
      <xdr:nvPicPr>
        <xdr:cNvPr id="86" name="Picture 2"/>
        <xdr:cNvPicPr>
          <a:picLocks noChangeAspect="1"/>
        </xdr:cNvPicPr>
      </xdr:nvPicPr>
      <xdr:blipFill>
        <a:blip xmlns:r="http://schemas.openxmlformats.org/officeDocument/2006/relationships" r:embed="rId25"/>
        <a:srcRect/>
        <a:stretch>
          <a:fillRect/>
        </a:stretch>
      </xdr:blipFill>
      <xdr:spPr bwMode="auto">
        <a:xfrm>
          <a:off x="2924176" y="32217634"/>
          <a:ext cx="393480" cy="52391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1404472</xdr:colOff>
      <xdr:row>60</xdr:row>
      <xdr:rowOff>51708</xdr:rowOff>
    </xdr:from>
    <xdr:to>
      <xdr:col>2</xdr:col>
      <xdr:colOff>1798556</xdr:colOff>
      <xdr:row>61</xdr:row>
      <xdr:rowOff>23178</xdr:rowOff>
    </xdr:to>
    <xdr:pic>
      <xdr:nvPicPr>
        <xdr:cNvPr id="87" name="Picture 3"/>
        <xdr:cNvPicPr>
          <a:picLocks noChangeAspect="1"/>
        </xdr:cNvPicPr>
      </xdr:nvPicPr>
      <xdr:blipFill>
        <a:blip xmlns:r="http://schemas.openxmlformats.org/officeDocument/2006/relationships" r:embed="rId26"/>
        <a:srcRect/>
        <a:stretch>
          <a:fillRect/>
        </a:stretch>
      </xdr:blipFill>
      <xdr:spPr bwMode="auto">
        <a:xfrm>
          <a:off x="2909422" y="33351108"/>
          <a:ext cx="394084" cy="5239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1401922</xdr:colOff>
      <xdr:row>56</xdr:row>
      <xdr:rowOff>24880</xdr:rowOff>
    </xdr:from>
    <xdr:to>
      <xdr:col>2</xdr:col>
      <xdr:colOff>1791910</xdr:colOff>
      <xdr:row>56</xdr:row>
      <xdr:rowOff>545306</xdr:rowOff>
    </xdr:to>
    <xdr:pic>
      <xdr:nvPicPr>
        <xdr:cNvPr id="88" name="Picture 4"/>
        <xdr:cNvPicPr>
          <a:picLocks noChangeAspect="1"/>
        </xdr:cNvPicPr>
      </xdr:nvPicPr>
      <xdr:blipFill>
        <a:blip xmlns:r="http://schemas.openxmlformats.org/officeDocument/2006/relationships" r:embed="rId27"/>
        <a:srcRect/>
        <a:stretch>
          <a:fillRect/>
        </a:stretch>
      </xdr:blipFill>
      <xdr:spPr bwMode="auto">
        <a:xfrm>
          <a:off x="2906872" y="31114480"/>
          <a:ext cx="389988" cy="5204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1406616</xdr:colOff>
      <xdr:row>59</xdr:row>
      <xdr:rowOff>25665</xdr:rowOff>
    </xdr:from>
    <xdr:to>
      <xdr:col>2</xdr:col>
      <xdr:colOff>1805938</xdr:colOff>
      <xdr:row>60</xdr:row>
      <xdr:rowOff>2253</xdr:rowOff>
    </xdr:to>
    <xdr:pic>
      <xdr:nvPicPr>
        <xdr:cNvPr id="89" name="Picture 5"/>
        <xdr:cNvPicPr>
          <a:picLocks noChangeAspect="1"/>
        </xdr:cNvPicPr>
      </xdr:nvPicPr>
      <xdr:blipFill>
        <a:blip xmlns:r="http://schemas.openxmlformats.org/officeDocument/2006/relationships" r:embed="rId28"/>
        <a:srcRect/>
        <a:stretch>
          <a:fillRect/>
        </a:stretch>
      </xdr:blipFill>
      <xdr:spPr bwMode="auto">
        <a:xfrm>
          <a:off x="2911566" y="32772615"/>
          <a:ext cx="399322" cy="52903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1409700</xdr:colOff>
      <xdr:row>61</xdr:row>
      <xdr:rowOff>47625</xdr:rowOff>
    </xdr:from>
    <xdr:to>
      <xdr:col>2</xdr:col>
      <xdr:colOff>1777608</xdr:colOff>
      <xdr:row>61</xdr:row>
      <xdr:rowOff>544452</xdr:rowOff>
    </xdr:to>
    <xdr:pic>
      <xdr:nvPicPr>
        <xdr:cNvPr id="90" name="Picture 1"/>
        <xdr:cNvPicPr>
          <a:picLocks noChangeAspect="1"/>
        </xdr:cNvPicPr>
      </xdr:nvPicPr>
      <xdr:blipFill>
        <a:blip xmlns:r="http://schemas.openxmlformats.org/officeDocument/2006/relationships" r:embed="rId23"/>
        <a:srcRect/>
        <a:stretch>
          <a:fillRect/>
        </a:stretch>
      </xdr:blipFill>
      <xdr:spPr bwMode="auto">
        <a:xfrm>
          <a:off x="2914650" y="33899475"/>
          <a:ext cx="367908" cy="49682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695325</xdr:colOff>
      <xdr:row>12</xdr:row>
      <xdr:rowOff>19722</xdr:rowOff>
    </xdr:from>
    <xdr:to>
      <xdr:col>2</xdr:col>
      <xdr:colOff>1200150</xdr:colOff>
      <xdr:row>12</xdr:row>
      <xdr:rowOff>514349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457325" y="6906297"/>
          <a:ext cx="504825" cy="49462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676274</xdr:colOff>
      <xdr:row>13</xdr:row>
      <xdr:rowOff>38098</xdr:rowOff>
    </xdr:from>
    <xdr:to>
      <xdr:col>2</xdr:col>
      <xdr:colOff>1143000</xdr:colOff>
      <xdr:row>13</xdr:row>
      <xdr:rowOff>507999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33524" y="5972173"/>
          <a:ext cx="466726" cy="4699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648634</xdr:colOff>
      <xdr:row>10</xdr:row>
      <xdr:rowOff>38101</xdr:rowOff>
    </xdr:from>
    <xdr:to>
      <xdr:col>2</xdr:col>
      <xdr:colOff>1200150</xdr:colOff>
      <xdr:row>10</xdr:row>
      <xdr:rowOff>542925</xdr:rowOff>
    </xdr:to>
    <xdr:pic>
      <xdr:nvPicPr>
        <xdr:cNvPr id="5" name="Picture 7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1410634" y="5819776"/>
          <a:ext cx="551516" cy="5048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657225</xdr:colOff>
      <xdr:row>9</xdr:row>
      <xdr:rowOff>52049</xdr:rowOff>
    </xdr:from>
    <xdr:to>
      <xdr:col>2</xdr:col>
      <xdr:colOff>1190625</xdr:colOff>
      <xdr:row>9</xdr:row>
      <xdr:rowOff>523875</xdr:rowOff>
    </xdr:to>
    <xdr:pic>
      <xdr:nvPicPr>
        <xdr:cNvPr id="6" name="Picture 3"/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19225" y="5281274"/>
          <a:ext cx="533400" cy="4718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829917</xdr:colOff>
      <xdr:row>7</xdr:row>
      <xdr:rowOff>30297</xdr:rowOff>
    </xdr:from>
    <xdr:to>
      <xdr:col>2</xdr:col>
      <xdr:colOff>1238251</xdr:colOff>
      <xdr:row>7</xdr:row>
      <xdr:rowOff>579303</xdr:rowOff>
    </xdr:to>
    <xdr:pic>
      <xdr:nvPicPr>
        <xdr:cNvPr id="7" name="Picture 3"/>
        <xdr:cNvPicPr>
          <a:picLocks noChangeAspect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91917" y="3373572"/>
          <a:ext cx="408334" cy="5490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801671</xdr:colOff>
      <xdr:row>5</xdr:row>
      <xdr:rowOff>40256</xdr:rowOff>
    </xdr:from>
    <xdr:to>
      <xdr:col>2</xdr:col>
      <xdr:colOff>1190625</xdr:colOff>
      <xdr:row>5</xdr:row>
      <xdr:rowOff>561975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563671" y="2792981"/>
          <a:ext cx="388954" cy="52171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875293</xdr:colOff>
      <xdr:row>4</xdr:row>
      <xdr:rowOff>77702</xdr:rowOff>
    </xdr:from>
    <xdr:to>
      <xdr:col>2</xdr:col>
      <xdr:colOff>1228724</xdr:colOff>
      <xdr:row>4</xdr:row>
      <xdr:rowOff>552450</xdr:rowOff>
    </xdr:to>
    <xdr:pic>
      <xdr:nvPicPr>
        <xdr:cNvPr id="10" name="Picture 2"/>
        <xdr:cNvPicPr>
          <a:picLocks noChangeAspect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1637293" y="1649327"/>
          <a:ext cx="353431" cy="474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781050</xdr:colOff>
      <xdr:row>3</xdr:row>
      <xdr:rowOff>27656</xdr:rowOff>
    </xdr:from>
    <xdr:to>
      <xdr:col>2</xdr:col>
      <xdr:colOff>1219200</xdr:colOff>
      <xdr:row>3</xdr:row>
      <xdr:rowOff>538747</xdr:rowOff>
    </xdr:to>
    <xdr:pic>
      <xdr:nvPicPr>
        <xdr:cNvPr id="11" name="Picture 1"/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1543050" y="1008731"/>
          <a:ext cx="438150" cy="511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733426</xdr:colOff>
      <xdr:row>20</xdr:row>
      <xdr:rowOff>42554</xdr:rowOff>
    </xdr:from>
    <xdr:to>
      <xdr:col>2</xdr:col>
      <xdr:colOff>1209676</xdr:colOff>
      <xdr:row>21</xdr:row>
      <xdr:rowOff>0</xdr:rowOff>
    </xdr:to>
    <xdr:pic>
      <xdr:nvPicPr>
        <xdr:cNvPr id="12" name="Picture 1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1590676" y="10662929"/>
          <a:ext cx="476250" cy="4622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742951</xdr:colOff>
      <xdr:row>17</xdr:row>
      <xdr:rowOff>37540</xdr:rowOff>
    </xdr:from>
    <xdr:to>
      <xdr:col>2</xdr:col>
      <xdr:colOff>1200151</xdr:colOff>
      <xdr:row>18</xdr:row>
      <xdr:rowOff>9525</xdr:rowOff>
    </xdr:to>
    <xdr:pic>
      <xdr:nvPicPr>
        <xdr:cNvPr id="13" name="Picture 2"/>
        <xdr:cNvPicPr>
          <a:picLocks noChangeAspect="1"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 bwMode="auto">
        <a:xfrm>
          <a:off x="1600201" y="10153090"/>
          <a:ext cx="457200" cy="47681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762000</xdr:colOff>
      <xdr:row>15</xdr:row>
      <xdr:rowOff>19050</xdr:rowOff>
    </xdr:from>
    <xdr:to>
      <xdr:col>2</xdr:col>
      <xdr:colOff>1188072</xdr:colOff>
      <xdr:row>16</xdr:row>
      <xdr:rowOff>0</xdr:rowOff>
    </xdr:to>
    <xdr:pic>
      <xdr:nvPicPr>
        <xdr:cNvPr id="14" name="Picture 3"/>
        <xdr:cNvPicPr>
          <a:picLocks noChangeAspect="1"/>
        </xdr:cNvPicPr>
      </xdr:nvPicPr>
      <xdr:blipFill>
        <a:blip xmlns:r="http://schemas.openxmlformats.org/officeDocument/2006/relationships" r:embed="rId11"/>
        <a:srcRect/>
        <a:stretch>
          <a:fillRect/>
        </a:stretch>
      </xdr:blipFill>
      <xdr:spPr bwMode="auto">
        <a:xfrm>
          <a:off x="1619250" y="8620125"/>
          <a:ext cx="426072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714375</xdr:colOff>
      <xdr:row>21</xdr:row>
      <xdr:rowOff>38933</xdr:rowOff>
    </xdr:from>
    <xdr:to>
      <xdr:col>2</xdr:col>
      <xdr:colOff>1200150</xdr:colOff>
      <xdr:row>21</xdr:row>
      <xdr:rowOff>523874</xdr:rowOff>
    </xdr:to>
    <xdr:pic>
      <xdr:nvPicPr>
        <xdr:cNvPr id="15" name="Picture 7"/>
        <xdr:cNvPicPr>
          <a:picLocks noChangeAspect="1"/>
        </xdr:cNvPicPr>
      </xdr:nvPicPr>
      <xdr:blipFill>
        <a:blip xmlns:r="http://schemas.openxmlformats.org/officeDocument/2006/relationships" r:embed="rId12"/>
        <a:srcRect/>
        <a:stretch>
          <a:fillRect/>
        </a:stretch>
      </xdr:blipFill>
      <xdr:spPr bwMode="auto">
        <a:xfrm>
          <a:off x="1571625" y="11164133"/>
          <a:ext cx="485775" cy="4849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762000</xdr:colOff>
      <xdr:row>16</xdr:row>
      <xdr:rowOff>38785</xdr:rowOff>
    </xdr:from>
    <xdr:to>
      <xdr:col>2</xdr:col>
      <xdr:colOff>1181100</xdr:colOff>
      <xdr:row>16</xdr:row>
      <xdr:rowOff>468097</xdr:rowOff>
    </xdr:to>
    <xdr:pic>
      <xdr:nvPicPr>
        <xdr:cNvPr id="16" name="Picture 8"/>
        <xdr:cNvPicPr>
          <a:picLocks noChangeAspect="1"/>
        </xdr:cNvPicPr>
      </xdr:nvPicPr>
      <xdr:blipFill>
        <a:blip xmlns:r="http://schemas.openxmlformats.org/officeDocument/2006/relationships" r:embed="rId13"/>
        <a:srcRect/>
        <a:stretch>
          <a:fillRect/>
        </a:stretch>
      </xdr:blipFill>
      <xdr:spPr bwMode="auto">
        <a:xfrm>
          <a:off x="1619250" y="9649510"/>
          <a:ext cx="419100" cy="4293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1050706</xdr:colOff>
      <xdr:row>23</xdr:row>
      <xdr:rowOff>71452</xdr:rowOff>
    </xdr:from>
    <xdr:to>
      <xdr:col>2</xdr:col>
      <xdr:colOff>1409700</xdr:colOff>
      <xdr:row>23</xdr:row>
      <xdr:rowOff>556636</xdr:rowOff>
    </xdr:to>
    <xdr:pic>
      <xdr:nvPicPr>
        <xdr:cNvPr id="19" name="Picture 4"/>
        <xdr:cNvPicPr>
          <a:picLocks noChangeAspect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1907956" y="12206302"/>
          <a:ext cx="358994" cy="4851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1053662</xdr:colOff>
      <xdr:row>24</xdr:row>
      <xdr:rowOff>38012</xdr:rowOff>
    </xdr:from>
    <xdr:to>
      <xdr:col>2</xdr:col>
      <xdr:colOff>1419226</xdr:colOff>
      <xdr:row>24</xdr:row>
      <xdr:rowOff>532174</xdr:rowOff>
    </xdr:to>
    <xdr:pic>
      <xdr:nvPicPr>
        <xdr:cNvPr id="20" name="Picture 5"/>
        <xdr:cNvPicPr>
          <a:picLocks noChangeAspect="1"/>
        </xdr:cNvPicPr>
      </xdr:nvPicPr>
      <xdr:blipFill>
        <a:blip xmlns:r="http://schemas.openxmlformats.org/officeDocument/2006/relationships" r:embed="rId15"/>
        <a:srcRect/>
        <a:stretch>
          <a:fillRect/>
        </a:stretch>
      </xdr:blipFill>
      <xdr:spPr bwMode="auto">
        <a:xfrm>
          <a:off x="1910912" y="12753887"/>
          <a:ext cx="365564" cy="4941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1088807</xdr:colOff>
      <xdr:row>26</xdr:row>
      <xdr:rowOff>87891</xdr:rowOff>
    </xdr:from>
    <xdr:to>
      <xdr:col>2</xdr:col>
      <xdr:colOff>1409701</xdr:colOff>
      <xdr:row>26</xdr:row>
      <xdr:rowOff>514327</xdr:rowOff>
    </xdr:to>
    <xdr:pic>
      <xdr:nvPicPr>
        <xdr:cNvPr id="21" name="Picture 6"/>
        <xdr:cNvPicPr>
          <a:picLocks noChangeAspect="1"/>
        </xdr:cNvPicPr>
      </xdr:nvPicPr>
      <xdr:blipFill>
        <a:blip xmlns:r="http://schemas.openxmlformats.org/officeDocument/2006/relationships" r:embed="rId16"/>
        <a:srcRect/>
        <a:stretch>
          <a:fillRect/>
        </a:stretch>
      </xdr:blipFill>
      <xdr:spPr bwMode="auto">
        <a:xfrm>
          <a:off x="1946057" y="12356091"/>
          <a:ext cx="320894" cy="4264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1082237</xdr:colOff>
      <xdr:row>25</xdr:row>
      <xdr:rowOff>58821</xdr:rowOff>
    </xdr:from>
    <xdr:to>
      <xdr:col>2</xdr:col>
      <xdr:colOff>1409700</xdr:colOff>
      <xdr:row>25</xdr:row>
      <xdr:rowOff>500183</xdr:rowOff>
    </xdr:to>
    <xdr:pic>
      <xdr:nvPicPr>
        <xdr:cNvPr id="22" name="Picture 7"/>
        <xdr:cNvPicPr>
          <a:picLocks noChangeAspect="1"/>
        </xdr:cNvPicPr>
      </xdr:nvPicPr>
      <xdr:blipFill>
        <a:blip xmlns:r="http://schemas.openxmlformats.org/officeDocument/2006/relationships" r:embed="rId17"/>
        <a:srcRect/>
        <a:stretch>
          <a:fillRect/>
        </a:stretch>
      </xdr:blipFill>
      <xdr:spPr bwMode="auto">
        <a:xfrm>
          <a:off x="1939487" y="13355721"/>
          <a:ext cx="327463" cy="4413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838201</xdr:colOff>
      <xdr:row>37</xdr:row>
      <xdr:rowOff>49874</xdr:rowOff>
    </xdr:from>
    <xdr:to>
      <xdr:col>2</xdr:col>
      <xdr:colOff>1257301</xdr:colOff>
      <xdr:row>38</xdr:row>
      <xdr:rowOff>9525</xdr:rowOff>
    </xdr:to>
    <xdr:pic>
      <xdr:nvPicPr>
        <xdr:cNvPr id="23" name="Picture 17"/>
        <xdr:cNvPicPr>
          <a:picLocks noChangeAspect="1"/>
        </xdr:cNvPicPr>
      </xdr:nvPicPr>
      <xdr:blipFill>
        <a:blip xmlns:r="http://schemas.openxmlformats.org/officeDocument/2006/relationships" r:embed="rId18"/>
        <a:srcRect/>
        <a:stretch>
          <a:fillRect/>
        </a:stretch>
      </xdr:blipFill>
      <xdr:spPr bwMode="auto">
        <a:xfrm>
          <a:off x="1695451" y="17556824"/>
          <a:ext cx="419100" cy="5597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942975</xdr:colOff>
      <xdr:row>30</xdr:row>
      <xdr:rowOff>38100</xdr:rowOff>
    </xdr:from>
    <xdr:to>
      <xdr:col>2</xdr:col>
      <xdr:colOff>1313109</xdr:colOff>
      <xdr:row>30</xdr:row>
      <xdr:rowOff>533399</xdr:rowOff>
    </xdr:to>
    <xdr:pic>
      <xdr:nvPicPr>
        <xdr:cNvPr id="25" name="Picture 5"/>
        <xdr:cNvPicPr>
          <a:picLocks noChangeAspect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1800225" y="13344525"/>
          <a:ext cx="370134" cy="4952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904875</xdr:colOff>
      <xdr:row>31</xdr:row>
      <xdr:rowOff>19051</xdr:rowOff>
    </xdr:from>
    <xdr:to>
      <xdr:col>2</xdr:col>
      <xdr:colOff>1306484</xdr:colOff>
      <xdr:row>31</xdr:row>
      <xdr:rowOff>552451</xdr:rowOff>
    </xdr:to>
    <xdr:pic>
      <xdr:nvPicPr>
        <xdr:cNvPr id="26" name="Picture 9"/>
        <xdr:cNvPicPr>
          <a:picLocks noChangeAspect="1"/>
        </xdr:cNvPicPr>
      </xdr:nvPicPr>
      <xdr:blipFill>
        <a:blip xmlns:r="http://schemas.openxmlformats.org/officeDocument/2006/relationships" r:embed="rId20"/>
        <a:srcRect/>
        <a:stretch>
          <a:fillRect/>
        </a:stretch>
      </xdr:blipFill>
      <xdr:spPr bwMode="auto">
        <a:xfrm>
          <a:off x="1762125" y="15535276"/>
          <a:ext cx="401609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933450</xdr:colOff>
      <xdr:row>39</xdr:row>
      <xdr:rowOff>38037</xdr:rowOff>
    </xdr:from>
    <xdr:to>
      <xdr:col>2</xdr:col>
      <xdr:colOff>1323976</xdr:colOff>
      <xdr:row>39</xdr:row>
      <xdr:rowOff>558792</xdr:rowOff>
    </xdr:to>
    <xdr:pic>
      <xdr:nvPicPr>
        <xdr:cNvPr id="27" name="Picture 16"/>
        <xdr:cNvPicPr>
          <a:picLocks noChangeAspect="1"/>
        </xdr:cNvPicPr>
      </xdr:nvPicPr>
      <xdr:blipFill>
        <a:blip xmlns:r="http://schemas.openxmlformats.org/officeDocument/2006/relationships" r:embed="rId21"/>
        <a:srcRect/>
        <a:stretch>
          <a:fillRect/>
        </a:stretch>
      </xdr:blipFill>
      <xdr:spPr bwMode="auto">
        <a:xfrm>
          <a:off x="1790700" y="18745137"/>
          <a:ext cx="390526" cy="5207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933450</xdr:colOff>
      <xdr:row>40</xdr:row>
      <xdr:rowOff>45827</xdr:rowOff>
    </xdr:from>
    <xdr:to>
      <xdr:col>2</xdr:col>
      <xdr:colOff>1314450</xdr:colOff>
      <xdr:row>40</xdr:row>
      <xdr:rowOff>561975</xdr:rowOff>
    </xdr:to>
    <xdr:pic>
      <xdr:nvPicPr>
        <xdr:cNvPr id="28" name="Picture 2"/>
        <xdr:cNvPicPr>
          <a:picLocks noChangeAspect="1"/>
        </xdr:cNvPicPr>
      </xdr:nvPicPr>
      <xdr:blipFill>
        <a:blip xmlns:r="http://schemas.openxmlformats.org/officeDocument/2006/relationships" r:embed="rId22"/>
        <a:srcRect/>
        <a:stretch>
          <a:fillRect/>
        </a:stretch>
      </xdr:blipFill>
      <xdr:spPr bwMode="auto">
        <a:xfrm>
          <a:off x="1790700" y="20962727"/>
          <a:ext cx="381000" cy="5161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962025</xdr:colOff>
      <xdr:row>41</xdr:row>
      <xdr:rowOff>22161</xdr:rowOff>
    </xdr:from>
    <xdr:to>
      <xdr:col>2</xdr:col>
      <xdr:colOff>1362075</xdr:colOff>
      <xdr:row>41</xdr:row>
      <xdr:rowOff>555617</xdr:rowOff>
    </xdr:to>
    <xdr:pic>
      <xdr:nvPicPr>
        <xdr:cNvPr id="29" name="Picture 15"/>
        <xdr:cNvPicPr>
          <a:picLocks noChangeAspect="1"/>
        </xdr:cNvPicPr>
      </xdr:nvPicPr>
      <xdr:blipFill>
        <a:blip xmlns:r="http://schemas.openxmlformats.org/officeDocument/2006/relationships" r:embed="rId23"/>
        <a:srcRect/>
        <a:stretch>
          <a:fillRect/>
        </a:stretch>
      </xdr:blipFill>
      <xdr:spPr bwMode="auto">
        <a:xfrm>
          <a:off x="1819275" y="19929411"/>
          <a:ext cx="400050" cy="5334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962025</xdr:colOff>
      <xdr:row>42</xdr:row>
      <xdr:rowOff>47516</xdr:rowOff>
    </xdr:from>
    <xdr:to>
      <xdr:col>2</xdr:col>
      <xdr:colOff>1352550</xdr:colOff>
      <xdr:row>42</xdr:row>
      <xdr:rowOff>564817</xdr:rowOff>
    </xdr:to>
    <xdr:pic>
      <xdr:nvPicPr>
        <xdr:cNvPr id="30" name="Picture 2"/>
        <xdr:cNvPicPr>
          <a:picLocks noChangeAspect="1"/>
        </xdr:cNvPicPr>
      </xdr:nvPicPr>
      <xdr:blipFill>
        <a:blip xmlns:r="http://schemas.openxmlformats.org/officeDocument/2006/relationships" r:embed="rId24"/>
        <a:srcRect/>
        <a:stretch>
          <a:fillRect/>
        </a:stretch>
      </xdr:blipFill>
      <xdr:spPr bwMode="auto">
        <a:xfrm>
          <a:off x="1819275" y="22164566"/>
          <a:ext cx="390525" cy="5173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933450</xdr:colOff>
      <xdr:row>38</xdr:row>
      <xdr:rowOff>49189</xdr:rowOff>
    </xdr:from>
    <xdr:to>
      <xdr:col>2</xdr:col>
      <xdr:colOff>1333500</xdr:colOff>
      <xdr:row>38</xdr:row>
      <xdr:rowOff>581024</xdr:rowOff>
    </xdr:to>
    <xdr:pic>
      <xdr:nvPicPr>
        <xdr:cNvPr id="31" name="Picture 1"/>
        <xdr:cNvPicPr>
          <a:picLocks noChangeAspect="1"/>
        </xdr:cNvPicPr>
      </xdr:nvPicPr>
      <xdr:blipFill>
        <a:blip xmlns:r="http://schemas.openxmlformats.org/officeDocument/2006/relationships" r:embed="rId25"/>
        <a:srcRect/>
        <a:stretch>
          <a:fillRect/>
        </a:stretch>
      </xdr:blipFill>
      <xdr:spPr bwMode="auto">
        <a:xfrm>
          <a:off x="1790700" y="19765939"/>
          <a:ext cx="400050" cy="5318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871530</xdr:colOff>
      <xdr:row>35</xdr:row>
      <xdr:rowOff>44546</xdr:rowOff>
    </xdr:from>
    <xdr:to>
      <xdr:col>2</xdr:col>
      <xdr:colOff>1266826</xdr:colOff>
      <xdr:row>35</xdr:row>
      <xdr:rowOff>571500</xdr:rowOff>
    </xdr:to>
    <xdr:pic>
      <xdr:nvPicPr>
        <xdr:cNvPr id="32" name="Picture 13"/>
        <xdr:cNvPicPr>
          <a:picLocks noChangeAspect="1"/>
        </xdr:cNvPicPr>
      </xdr:nvPicPr>
      <xdr:blipFill>
        <a:blip xmlns:r="http://schemas.openxmlformats.org/officeDocument/2006/relationships" r:embed="rId26"/>
        <a:srcRect/>
        <a:stretch>
          <a:fillRect/>
        </a:stretch>
      </xdr:blipFill>
      <xdr:spPr bwMode="auto">
        <a:xfrm>
          <a:off x="1728780" y="17961071"/>
          <a:ext cx="395296" cy="526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847724</xdr:colOff>
      <xdr:row>33</xdr:row>
      <xdr:rowOff>37659</xdr:rowOff>
    </xdr:from>
    <xdr:to>
      <xdr:col>2</xdr:col>
      <xdr:colOff>1247775</xdr:colOff>
      <xdr:row>33</xdr:row>
      <xdr:rowOff>574099</xdr:rowOff>
    </xdr:to>
    <xdr:pic>
      <xdr:nvPicPr>
        <xdr:cNvPr id="33" name="Picture 7"/>
        <xdr:cNvPicPr>
          <a:picLocks noChangeAspect="1"/>
        </xdr:cNvPicPr>
      </xdr:nvPicPr>
      <xdr:blipFill>
        <a:blip xmlns:r="http://schemas.openxmlformats.org/officeDocument/2006/relationships" r:embed="rId27"/>
        <a:srcRect/>
        <a:stretch>
          <a:fillRect/>
        </a:stretch>
      </xdr:blipFill>
      <xdr:spPr bwMode="auto">
        <a:xfrm>
          <a:off x="1704974" y="16754034"/>
          <a:ext cx="400051" cy="5364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857251</xdr:colOff>
      <xdr:row>34</xdr:row>
      <xdr:rowOff>33185</xdr:rowOff>
    </xdr:from>
    <xdr:to>
      <xdr:col>2</xdr:col>
      <xdr:colOff>1276351</xdr:colOff>
      <xdr:row>34</xdr:row>
      <xdr:rowOff>590550</xdr:rowOff>
    </xdr:to>
    <xdr:pic>
      <xdr:nvPicPr>
        <xdr:cNvPr id="34" name="Picture 11"/>
        <xdr:cNvPicPr>
          <a:picLocks noChangeAspect="1"/>
        </xdr:cNvPicPr>
      </xdr:nvPicPr>
      <xdr:blipFill>
        <a:blip xmlns:r="http://schemas.openxmlformats.org/officeDocument/2006/relationships" r:embed="rId28"/>
        <a:srcRect/>
        <a:stretch>
          <a:fillRect/>
        </a:stretch>
      </xdr:blipFill>
      <xdr:spPr bwMode="auto">
        <a:xfrm>
          <a:off x="1714501" y="17349635"/>
          <a:ext cx="419100" cy="5573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895350</xdr:colOff>
      <xdr:row>32</xdr:row>
      <xdr:rowOff>38100</xdr:rowOff>
    </xdr:from>
    <xdr:to>
      <xdr:col>2</xdr:col>
      <xdr:colOff>1285875</xdr:colOff>
      <xdr:row>32</xdr:row>
      <xdr:rowOff>560251</xdr:rowOff>
    </xdr:to>
    <xdr:pic>
      <xdr:nvPicPr>
        <xdr:cNvPr id="35" name="Picture 14"/>
        <xdr:cNvPicPr>
          <a:picLocks noChangeAspect="1"/>
        </xdr:cNvPicPr>
      </xdr:nvPicPr>
      <xdr:blipFill>
        <a:blip xmlns:r="http://schemas.openxmlformats.org/officeDocument/2006/relationships" r:embed="rId29"/>
        <a:srcRect/>
        <a:stretch>
          <a:fillRect/>
        </a:stretch>
      </xdr:blipFill>
      <xdr:spPr bwMode="auto">
        <a:xfrm>
          <a:off x="1752600" y="16154400"/>
          <a:ext cx="390525" cy="5221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1057275</xdr:colOff>
      <xdr:row>50</xdr:row>
      <xdr:rowOff>33861</xdr:rowOff>
    </xdr:from>
    <xdr:to>
      <xdr:col>2</xdr:col>
      <xdr:colOff>1436214</xdr:colOff>
      <xdr:row>50</xdr:row>
      <xdr:rowOff>476250</xdr:rowOff>
    </xdr:to>
    <xdr:pic>
      <xdr:nvPicPr>
        <xdr:cNvPr id="36" name="Picture 7"/>
        <xdr:cNvPicPr>
          <a:picLocks noChangeAspect="1"/>
        </xdr:cNvPicPr>
      </xdr:nvPicPr>
      <xdr:blipFill>
        <a:blip xmlns:r="http://schemas.openxmlformats.org/officeDocument/2006/relationships" r:embed="rId30"/>
        <a:srcRect/>
        <a:stretch>
          <a:fillRect/>
        </a:stretch>
      </xdr:blipFill>
      <xdr:spPr bwMode="auto">
        <a:xfrm>
          <a:off x="1914525" y="26380011"/>
          <a:ext cx="378939" cy="4423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1133475</xdr:colOff>
      <xdr:row>44</xdr:row>
      <xdr:rowOff>38100</xdr:rowOff>
    </xdr:from>
    <xdr:to>
      <xdr:col>2</xdr:col>
      <xdr:colOff>1446206</xdr:colOff>
      <xdr:row>44</xdr:row>
      <xdr:rowOff>456872</xdr:rowOff>
    </xdr:to>
    <xdr:pic>
      <xdr:nvPicPr>
        <xdr:cNvPr id="37" name="Picture 5"/>
        <xdr:cNvPicPr>
          <a:picLocks noChangeAspect="1"/>
        </xdr:cNvPicPr>
      </xdr:nvPicPr>
      <xdr:blipFill>
        <a:blip xmlns:r="http://schemas.openxmlformats.org/officeDocument/2006/relationships" r:embed="rId31"/>
        <a:srcRect/>
        <a:stretch>
          <a:fillRect/>
        </a:stretch>
      </xdr:blipFill>
      <xdr:spPr bwMode="auto">
        <a:xfrm>
          <a:off x="1990725" y="23355300"/>
          <a:ext cx="312731" cy="4187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1104900</xdr:colOff>
      <xdr:row>45</xdr:row>
      <xdr:rowOff>19730</xdr:rowOff>
    </xdr:from>
    <xdr:to>
      <xdr:col>2</xdr:col>
      <xdr:colOff>1476375</xdr:colOff>
      <xdr:row>45</xdr:row>
      <xdr:rowOff>495300</xdr:rowOff>
    </xdr:to>
    <xdr:pic>
      <xdr:nvPicPr>
        <xdr:cNvPr id="38" name="Picture 16"/>
        <xdr:cNvPicPr>
          <a:picLocks noChangeAspect="1"/>
        </xdr:cNvPicPr>
      </xdr:nvPicPr>
      <xdr:blipFill>
        <a:blip xmlns:r="http://schemas.openxmlformats.org/officeDocument/2006/relationships" r:embed="rId32"/>
        <a:srcRect/>
        <a:stretch>
          <a:fillRect/>
        </a:stretch>
      </xdr:blipFill>
      <xdr:spPr bwMode="auto">
        <a:xfrm>
          <a:off x="1962150" y="23841755"/>
          <a:ext cx="371475" cy="4755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1085850</xdr:colOff>
      <xdr:row>46</xdr:row>
      <xdr:rowOff>38101</xdr:rowOff>
    </xdr:from>
    <xdr:to>
      <xdr:col>2</xdr:col>
      <xdr:colOff>1457325</xdr:colOff>
      <xdr:row>46</xdr:row>
      <xdr:rowOff>495301</xdr:rowOff>
    </xdr:to>
    <xdr:pic>
      <xdr:nvPicPr>
        <xdr:cNvPr id="39" name="Picture 2"/>
        <xdr:cNvPicPr>
          <a:picLocks noChangeAspect="1"/>
        </xdr:cNvPicPr>
      </xdr:nvPicPr>
      <xdr:blipFill>
        <a:blip xmlns:r="http://schemas.openxmlformats.org/officeDocument/2006/relationships" r:embed="rId33"/>
        <a:srcRect/>
        <a:stretch>
          <a:fillRect/>
        </a:stretch>
      </xdr:blipFill>
      <xdr:spPr bwMode="auto">
        <a:xfrm>
          <a:off x="1943100" y="24364951"/>
          <a:ext cx="371475" cy="457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1095375</xdr:colOff>
      <xdr:row>47</xdr:row>
      <xdr:rowOff>64294</xdr:rowOff>
    </xdr:from>
    <xdr:to>
      <xdr:col>2</xdr:col>
      <xdr:colOff>1428750</xdr:colOff>
      <xdr:row>48</xdr:row>
      <xdr:rowOff>3323</xdr:rowOff>
    </xdr:to>
    <xdr:pic>
      <xdr:nvPicPr>
        <xdr:cNvPr id="40" name="Picture 4"/>
        <xdr:cNvPicPr>
          <a:picLocks noChangeAspect="1"/>
        </xdr:cNvPicPr>
      </xdr:nvPicPr>
      <xdr:blipFill>
        <a:blip xmlns:r="http://schemas.openxmlformats.org/officeDocument/2006/relationships" r:embed="rId34"/>
        <a:srcRect/>
        <a:stretch>
          <a:fillRect/>
        </a:stretch>
      </xdr:blipFill>
      <xdr:spPr bwMode="auto">
        <a:xfrm>
          <a:off x="1952625" y="24895969"/>
          <a:ext cx="333375" cy="4438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1076325</xdr:colOff>
      <xdr:row>48</xdr:row>
      <xdr:rowOff>40589</xdr:rowOff>
    </xdr:from>
    <xdr:to>
      <xdr:col>2</xdr:col>
      <xdr:colOff>1438275</xdr:colOff>
      <xdr:row>48</xdr:row>
      <xdr:rowOff>485775</xdr:rowOff>
    </xdr:to>
    <xdr:pic>
      <xdr:nvPicPr>
        <xdr:cNvPr id="41" name="Picture 13"/>
        <xdr:cNvPicPr>
          <a:picLocks noChangeAspect="1"/>
        </xdr:cNvPicPr>
      </xdr:nvPicPr>
      <xdr:blipFill>
        <a:blip xmlns:r="http://schemas.openxmlformats.org/officeDocument/2006/relationships" r:embed="rId35"/>
        <a:srcRect/>
        <a:stretch>
          <a:fillRect/>
        </a:stretch>
      </xdr:blipFill>
      <xdr:spPr bwMode="auto">
        <a:xfrm>
          <a:off x="1933575" y="25377089"/>
          <a:ext cx="361950" cy="445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1085850</xdr:colOff>
      <xdr:row>49</xdr:row>
      <xdr:rowOff>34771</xdr:rowOff>
    </xdr:from>
    <xdr:to>
      <xdr:col>2</xdr:col>
      <xdr:colOff>1428750</xdr:colOff>
      <xdr:row>49</xdr:row>
      <xdr:rowOff>480954</xdr:rowOff>
    </xdr:to>
    <xdr:pic>
      <xdr:nvPicPr>
        <xdr:cNvPr id="42" name="Picture 12"/>
        <xdr:cNvPicPr>
          <a:picLocks noChangeAspect="1"/>
        </xdr:cNvPicPr>
      </xdr:nvPicPr>
      <xdr:blipFill>
        <a:blip xmlns:r="http://schemas.openxmlformats.org/officeDocument/2006/relationships" r:embed="rId36"/>
        <a:srcRect/>
        <a:stretch>
          <a:fillRect/>
        </a:stretch>
      </xdr:blipFill>
      <xdr:spPr bwMode="auto">
        <a:xfrm>
          <a:off x="1943100" y="25876096"/>
          <a:ext cx="342900" cy="446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1066801</xdr:colOff>
      <xdr:row>51</xdr:row>
      <xdr:rowOff>28575</xdr:rowOff>
    </xdr:from>
    <xdr:to>
      <xdr:col>2</xdr:col>
      <xdr:colOff>1409700</xdr:colOff>
      <xdr:row>51</xdr:row>
      <xdr:rowOff>497272</xdr:rowOff>
    </xdr:to>
    <xdr:pic>
      <xdr:nvPicPr>
        <xdr:cNvPr id="43" name="Picture 6"/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1924051" y="26879550"/>
          <a:ext cx="342899" cy="46869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1057275</xdr:colOff>
      <xdr:row>52</xdr:row>
      <xdr:rowOff>21048</xdr:rowOff>
    </xdr:from>
    <xdr:to>
      <xdr:col>2</xdr:col>
      <xdr:colOff>1409700</xdr:colOff>
      <xdr:row>52</xdr:row>
      <xdr:rowOff>495299</xdr:rowOff>
    </xdr:to>
    <xdr:pic>
      <xdr:nvPicPr>
        <xdr:cNvPr id="44" name="Picture 10"/>
        <xdr:cNvPicPr>
          <a:picLocks noChangeAspect="1"/>
        </xdr:cNvPicPr>
      </xdr:nvPicPr>
      <xdr:blipFill>
        <a:blip xmlns:r="http://schemas.openxmlformats.org/officeDocument/2006/relationships" r:embed="rId38"/>
        <a:srcRect/>
        <a:stretch>
          <a:fillRect/>
        </a:stretch>
      </xdr:blipFill>
      <xdr:spPr bwMode="auto">
        <a:xfrm>
          <a:off x="1914525" y="27376848"/>
          <a:ext cx="352425" cy="4742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1066800</xdr:colOff>
      <xdr:row>53</xdr:row>
      <xdr:rowOff>19817</xdr:rowOff>
    </xdr:from>
    <xdr:to>
      <xdr:col>2</xdr:col>
      <xdr:colOff>1407656</xdr:colOff>
      <xdr:row>53</xdr:row>
      <xdr:rowOff>476251</xdr:rowOff>
    </xdr:to>
    <xdr:pic>
      <xdr:nvPicPr>
        <xdr:cNvPr id="45" name="Picture 15"/>
        <xdr:cNvPicPr>
          <a:picLocks noChangeAspect="1"/>
        </xdr:cNvPicPr>
      </xdr:nvPicPr>
      <xdr:blipFill>
        <a:blip xmlns:r="http://schemas.openxmlformats.org/officeDocument/2006/relationships" r:embed="rId39"/>
        <a:srcRect/>
        <a:stretch>
          <a:fillRect/>
        </a:stretch>
      </xdr:blipFill>
      <xdr:spPr bwMode="auto">
        <a:xfrm>
          <a:off x="1924050" y="27880442"/>
          <a:ext cx="340856" cy="4564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1114425</xdr:colOff>
      <xdr:row>55</xdr:row>
      <xdr:rowOff>38100</xdr:rowOff>
    </xdr:from>
    <xdr:to>
      <xdr:col>2</xdr:col>
      <xdr:colOff>1458809</xdr:colOff>
      <xdr:row>55</xdr:row>
      <xdr:rowOff>495300</xdr:rowOff>
    </xdr:to>
    <xdr:pic>
      <xdr:nvPicPr>
        <xdr:cNvPr id="46" name="Picture 11"/>
        <xdr:cNvPicPr>
          <a:picLocks noChangeAspect="1"/>
        </xdr:cNvPicPr>
      </xdr:nvPicPr>
      <xdr:blipFill>
        <a:blip xmlns:r="http://schemas.openxmlformats.org/officeDocument/2006/relationships" r:embed="rId40"/>
        <a:srcRect/>
        <a:stretch>
          <a:fillRect/>
        </a:stretch>
      </xdr:blipFill>
      <xdr:spPr bwMode="auto">
        <a:xfrm>
          <a:off x="1971675" y="29918025"/>
          <a:ext cx="344384" cy="457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1171575</xdr:colOff>
      <xdr:row>56</xdr:row>
      <xdr:rowOff>38100</xdr:rowOff>
    </xdr:from>
    <xdr:to>
      <xdr:col>2</xdr:col>
      <xdr:colOff>1495425</xdr:colOff>
      <xdr:row>56</xdr:row>
      <xdr:rowOff>480060</xdr:rowOff>
    </xdr:to>
    <xdr:pic>
      <xdr:nvPicPr>
        <xdr:cNvPr id="47" name="Picture 14"/>
        <xdr:cNvPicPr>
          <a:picLocks noChangeAspect="1"/>
        </xdr:cNvPicPr>
      </xdr:nvPicPr>
      <xdr:blipFill>
        <a:blip xmlns:r="http://schemas.openxmlformats.org/officeDocument/2006/relationships" r:embed="rId41"/>
        <a:srcRect/>
        <a:stretch>
          <a:fillRect/>
        </a:stretch>
      </xdr:blipFill>
      <xdr:spPr bwMode="auto">
        <a:xfrm>
          <a:off x="2028825" y="30422850"/>
          <a:ext cx="323850" cy="4419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1095376</xdr:colOff>
      <xdr:row>54</xdr:row>
      <xdr:rowOff>19050</xdr:rowOff>
    </xdr:from>
    <xdr:to>
      <xdr:col>2</xdr:col>
      <xdr:colOff>1452048</xdr:colOff>
      <xdr:row>54</xdr:row>
      <xdr:rowOff>495300</xdr:rowOff>
    </xdr:to>
    <xdr:pic>
      <xdr:nvPicPr>
        <xdr:cNvPr id="48" name="Picture 1"/>
        <xdr:cNvPicPr>
          <a:picLocks noChangeAspect="1"/>
        </xdr:cNvPicPr>
      </xdr:nvPicPr>
      <xdr:blipFill>
        <a:blip xmlns:r="http://schemas.openxmlformats.org/officeDocument/2006/relationships" r:embed="rId42"/>
        <a:srcRect/>
        <a:stretch>
          <a:fillRect/>
        </a:stretch>
      </xdr:blipFill>
      <xdr:spPr bwMode="auto">
        <a:xfrm>
          <a:off x="1952626" y="29394150"/>
          <a:ext cx="356672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895351</xdr:colOff>
      <xdr:row>36</xdr:row>
      <xdr:rowOff>38101</xdr:rowOff>
    </xdr:from>
    <xdr:to>
      <xdr:col>2</xdr:col>
      <xdr:colOff>1266825</xdr:colOff>
      <xdr:row>36</xdr:row>
      <xdr:rowOff>560345</xdr:rowOff>
    </xdr:to>
    <xdr:pic>
      <xdr:nvPicPr>
        <xdr:cNvPr id="49" name="Picture 3"/>
        <xdr:cNvPicPr>
          <a:picLocks noChangeAspect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1752601" y="16944976"/>
          <a:ext cx="371474" cy="5222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1114425</xdr:colOff>
      <xdr:row>28</xdr:row>
      <xdr:rowOff>58519</xdr:rowOff>
    </xdr:from>
    <xdr:to>
      <xdr:col>2</xdr:col>
      <xdr:colOff>1514475</xdr:colOff>
      <xdr:row>28</xdr:row>
      <xdr:rowOff>476250</xdr:rowOff>
    </xdr:to>
    <xdr:pic>
      <xdr:nvPicPr>
        <xdr:cNvPr id="50" name="Picture 1"/>
        <xdr:cNvPicPr>
          <a:picLocks noChangeAspect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2047875" y="7202269"/>
          <a:ext cx="400050" cy="4177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1123951</xdr:colOff>
      <xdr:row>27</xdr:row>
      <xdr:rowOff>76200</xdr:rowOff>
    </xdr:from>
    <xdr:to>
      <xdr:col>2</xdr:col>
      <xdr:colOff>1466851</xdr:colOff>
      <xdr:row>27</xdr:row>
      <xdr:rowOff>476250</xdr:rowOff>
    </xdr:to>
    <xdr:pic>
      <xdr:nvPicPr>
        <xdr:cNvPr id="51" name="Picture 50" descr="IMG20170524104757.jpg"/>
        <xdr:cNvPicPr>
          <a:picLocks noChangeAspect="1"/>
        </xdr:cNvPicPr>
      </xdr:nvPicPr>
      <xdr:blipFill>
        <a:blip xmlns:r="http://schemas.openxmlformats.org/officeDocument/2006/relationships" r:embed="rId45" cstate="print"/>
        <a:stretch>
          <a:fillRect/>
        </a:stretch>
      </xdr:blipFill>
      <xdr:spPr>
        <a:xfrm>
          <a:off x="2057401" y="6705600"/>
          <a:ext cx="342900" cy="400050"/>
        </a:xfrm>
        <a:prstGeom prst="rect">
          <a:avLst/>
        </a:prstGeom>
      </xdr:spPr>
    </xdr:pic>
    <xdr:clientData/>
  </xdr:twoCellAnchor>
  <xdr:twoCellAnchor editAs="oneCell">
    <xdr:from>
      <xdr:col>2</xdr:col>
      <xdr:colOff>1050706</xdr:colOff>
      <xdr:row>23</xdr:row>
      <xdr:rowOff>71452</xdr:rowOff>
    </xdr:from>
    <xdr:to>
      <xdr:col>2</xdr:col>
      <xdr:colOff>1409700</xdr:colOff>
      <xdr:row>23</xdr:row>
      <xdr:rowOff>556636</xdr:rowOff>
    </xdr:to>
    <xdr:pic>
      <xdr:nvPicPr>
        <xdr:cNvPr id="52" name="Picture 4"/>
        <xdr:cNvPicPr>
          <a:picLocks noChangeAspect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1907956" y="1052527"/>
          <a:ext cx="358994" cy="4851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1053662</xdr:colOff>
      <xdr:row>24</xdr:row>
      <xdr:rowOff>38012</xdr:rowOff>
    </xdr:from>
    <xdr:to>
      <xdr:col>2</xdr:col>
      <xdr:colOff>1419226</xdr:colOff>
      <xdr:row>24</xdr:row>
      <xdr:rowOff>532174</xdr:rowOff>
    </xdr:to>
    <xdr:pic>
      <xdr:nvPicPr>
        <xdr:cNvPr id="53" name="Picture 5"/>
        <xdr:cNvPicPr>
          <a:picLocks noChangeAspect="1"/>
        </xdr:cNvPicPr>
      </xdr:nvPicPr>
      <xdr:blipFill>
        <a:blip xmlns:r="http://schemas.openxmlformats.org/officeDocument/2006/relationships" r:embed="rId15"/>
        <a:srcRect/>
        <a:stretch>
          <a:fillRect/>
        </a:stretch>
      </xdr:blipFill>
      <xdr:spPr bwMode="auto">
        <a:xfrm>
          <a:off x="1910912" y="1600112"/>
          <a:ext cx="365564" cy="4941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1088807</xdr:colOff>
      <xdr:row>26</xdr:row>
      <xdr:rowOff>87891</xdr:rowOff>
    </xdr:from>
    <xdr:to>
      <xdr:col>2</xdr:col>
      <xdr:colOff>1409701</xdr:colOff>
      <xdr:row>26</xdr:row>
      <xdr:rowOff>514327</xdr:rowOff>
    </xdr:to>
    <xdr:pic>
      <xdr:nvPicPr>
        <xdr:cNvPr id="54" name="Picture 6"/>
        <xdr:cNvPicPr>
          <a:picLocks noChangeAspect="1"/>
        </xdr:cNvPicPr>
      </xdr:nvPicPr>
      <xdr:blipFill>
        <a:blip xmlns:r="http://schemas.openxmlformats.org/officeDocument/2006/relationships" r:embed="rId16"/>
        <a:srcRect/>
        <a:stretch>
          <a:fillRect/>
        </a:stretch>
      </xdr:blipFill>
      <xdr:spPr bwMode="auto">
        <a:xfrm>
          <a:off x="1946057" y="2812041"/>
          <a:ext cx="320894" cy="4264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1082237</xdr:colOff>
      <xdr:row>25</xdr:row>
      <xdr:rowOff>58821</xdr:rowOff>
    </xdr:from>
    <xdr:to>
      <xdr:col>2</xdr:col>
      <xdr:colOff>1409700</xdr:colOff>
      <xdr:row>25</xdr:row>
      <xdr:rowOff>500183</xdr:rowOff>
    </xdr:to>
    <xdr:pic>
      <xdr:nvPicPr>
        <xdr:cNvPr id="55" name="Picture 7"/>
        <xdr:cNvPicPr>
          <a:picLocks noChangeAspect="1"/>
        </xdr:cNvPicPr>
      </xdr:nvPicPr>
      <xdr:blipFill>
        <a:blip xmlns:r="http://schemas.openxmlformats.org/officeDocument/2006/relationships" r:embed="rId17"/>
        <a:srcRect/>
        <a:stretch>
          <a:fillRect/>
        </a:stretch>
      </xdr:blipFill>
      <xdr:spPr bwMode="auto">
        <a:xfrm>
          <a:off x="1939487" y="2201946"/>
          <a:ext cx="327463" cy="4413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1114425</xdr:colOff>
      <xdr:row>28</xdr:row>
      <xdr:rowOff>58519</xdr:rowOff>
    </xdr:from>
    <xdr:to>
      <xdr:col>2</xdr:col>
      <xdr:colOff>1514475</xdr:colOff>
      <xdr:row>28</xdr:row>
      <xdr:rowOff>476250</xdr:rowOff>
    </xdr:to>
    <xdr:pic>
      <xdr:nvPicPr>
        <xdr:cNvPr id="56" name="Picture 1"/>
        <xdr:cNvPicPr>
          <a:picLocks noChangeAspect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1971675" y="3944719"/>
          <a:ext cx="400050" cy="4177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1123951</xdr:colOff>
      <xdr:row>27</xdr:row>
      <xdr:rowOff>76200</xdr:rowOff>
    </xdr:from>
    <xdr:to>
      <xdr:col>2</xdr:col>
      <xdr:colOff>1466851</xdr:colOff>
      <xdr:row>27</xdr:row>
      <xdr:rowOff>476250</xdr:rowOff>
    </xdr:to>
    <xdr:pic>
      <xdr:nvPicPr>
        <xdr:cNvPr id="57" name="Picture 56" descr="IMG20170524104757.jpg"/>
        <xdr:cNvPicPr>
          <a:picLocks noChangeAspect="1"/>
        </xdr:cNvPicPr>
      </xdr:nvPicPr>
      <xdr:blipFill>
        <a:blip xmlns:r="http://schemas.openxmlformats.org/officeDocument/2006/relationships" r:embed="rId45" cstate="print"/>
        <a:stretch>
          <a:fillRect/>
        </a:stretch>
      </xdr:blipFill>
      <xdr:spPr>
        <a:xfrm>
          <a:off x="1981201" y="3381375"/>
          <a:ext cx="342900" cy="400050"/>
        </a:xfrm>
        <a:prstGeom prst="rect">
          <a:avLst/>
        </a:prstGeom>
      </xdr:spPr>
    </xdr:pic>
    <xdr:clientData/>
  </xdr:twoCellAnchor>
  <xdr:twoCellAnchor editAs="oneCell">
    <xdr:from>
      <xdr:col>2</xdr:col>
      <xdr:colOff>800099</xdr:colOff>
      <xdr:row>6</xdr:row>
      <xdr:rowOff>39671</xdr:rowOff>
    </xdr:from>
    <xdr:to>
      <xdr:col>2</xdr:col>
      <xdr:colOff>1181660</xdr:colOff>
      <xdr:row>6</xdr:row>
      <xdr:rowOff>561974</xdr:rowOff>
    </xdr:to>
    <xdr:pic>
      <xdr:nvPicPr>
        <xdr:cNvPr id="58" name="그림 6" descr="IMG_0220.JPG"/>
        <xdr:cNvPicPr>
          <a:picLocks noChangeAspect="1"/>
        </xdr:cNvPicPr>
      </xdr:nvPicPr>
      <xdr:blipFill>
        <a:blip xmlns:r="http://schemas.openxmlformats.org/officeDocument/2006/relationships" r:embed="rId46" cstate="print"/>
        <a:stretch>
          <a:fillRect/>
        </a:stretch>
      </xdr:blipFill>
      <xdr:spPr>
        <a:xfrm rot="16200000">
          <a:off x="1586978" y="2862767"/>
          <a:ext cx="522303" cy="381561"/>
        </a:xfrm>
        <a:prstGeom prst="rect">
          <a:avLst/>
        </a:prstGeom>
      </xdr:spPr>
    </xdr:pic>
    <xdr:clientData/>
  </xdr:twoCellAnchor>
  <xdr:twoCellAnchor editAs="oneCell">
    <xdr:from>
      <xdr:col>2</xdr:col>
      <xdr:colOff>733426</xdr:colOff>
      <xdr:row>11</xdr:row>
      <xdr:rowOff>66675</xdr:rowOff>
    </xdr:from>
    <xdr:to>
      <xdr:col>2</xdr:col>
      <xdr:colOff>1085850</xdr:colOff>
      <xdr:row>11</xdr:row>
      <xdr:rowOff>536574</xdr:rowOff>
    </xdr:to>
    <xdr:pic>
      <xdr:nvPicPr>
        <xdr:cNvPr id="59" name="Picture 6"/>
        <xdr:cNvPicPr>
          <a:picLocks noChangeAspect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1590676" y="5486400"/>
          <a:ext cx="352424" cy="4698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850990</xdr:colOff>
      <xdr:row>19</xdr:row>
      <xdr:rowOff>38104</xdr:rowOff>
    </xdr:from>
    <xdr:to>
      <xdr:col>2</xdr:col>
      <xdr:colOff>1168098</xdr:colOff>
      <xdr:row>19</xdr:row>
      <xdr:rowOff>495301</xdr:rowOff>
    </xdr:to>
    <xdr:pic>
      <xdr:nvPicPr>
        <xdr:cNvPr id="60" name="그림 10" descr="IMG_0228.JPG"/>
        <xdr:cNvPicPr>
          <a:picLocks noChangeAspect="1"/>
        </xdr:cNvPicPr>
      </xdr:nvPicPr>
      <xdr:blipFill>
        <a:blip xmlns:r="http://schemas.openxmlformats.org/officeDocument/2006/relationships" r:embed="rId48" cstate="print"/>
        <a:stretch>
          <a:fillRect/>
        </a:stretch>
      </xdr:blipFill>
      <xdr:spPr>
        <a:xfrm rot="16200000">
          <a:off x="1638195" y="9623624"/>
          <a:ext cx="457197" cy="317108"/>
        </a:xfrm>
        <a:prstGeom prst="rect">
          <a:avLst/>
        </a:prstGeom>
      </xdr:spPr>
    </xdr:pic>
    <xdr:clientData/>
  </xdr:twoCellAnchor>
  <xdr:twoCellAnchor editAs="oneCell">
    <xdr:from>
      <xdr:col>2</xdr:col>
      <xdr:colOff>866776</xdr:colOff>
      <xdr:row>18</xdr:row>
      <xdr:rowOff>57532</xdr:rowOff>
    </xdr:from>
    <xdr:to>
      <xdr:col>2</xdr:col>
      <xdr:colOff>1190625</xdr:colOff>
      <xdr:row>19</xdr:row>
      <xdr:rowOff>19624</xdr:rowOff>
    </xdr:to>
    <xdr:pic>
      <xdr:nvPicPr>
        <xdr:cNvPr id="61" name="그림 4" descr="IMG_0234.JPG"/>
        <xdr:cNvPicPr>
          <a:picLocks noChangeAspect="1"/>
        </xdr:cNvPicPr>
      </xdr:nvPicPr>
      <xdr:blipFill>
        <a:blip xmlns:r="http://schemas.openxmlformats.org/officeDocument/2006/relationships" r:embed="rId49" cstate="print"/>
        <a:stretch>
          <a:fillRect/>
        </a:stretch>
      </xdr:blipFill>
      <xdr:spPr>
        <a:xfrm rot="16200000">
          <a:off x="1652492" y="9139716"/>
          <a:ext cx="466917" cy="32384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787400</xdr:colOff>
      <xdr:row>4</xdr:row>
      <xdr:rowOff>48252</xdr:rowOff>
    </xdr:from>
    <xdr:to>
      <xdr:col>2</xdr:col>
      <xdr:colOff>1130941</xdr:colOff>
      <xdr:row>4</xdr:row>
      <xdr:rowOff>504825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359025" y="2219952"/>
          <a:ext cx="343541" cy="45657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800100</xdr:colOff>
      <xdr:row>3</xdr:row>
      <xdr:rowOff>38099</xdr:rowOff>
    </xdr:from>
    <xdr:to>
      <xdr:col>2</xdr:col>
      <xdr:colOff>1143994</xdr:colOff>
      <xdr:row>3</xdr:row>
      <xdr:rowOff>488266</xdr:rowOff>
    </xdr:to>
    <xdr:pic>
      <xdr:nvPicPr>
        <xdr:cNvPr id="3" name="Picture 4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371725" y="1123949"/>
          <a:ext cx="343894" cy="4501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749300</xdr:colOff>
      <xdr:row>7</xdr:row>
      <xdr:rowOff>46495</xdr:rowOff>
    </xdr:from>
    <xdr:to>
      <xdr:col>2</xdr:col>
      <xdr:colOff>1143000</xdr:colOff>
      <xdr:row>7</xdr:row>
      <xdr:rowOff>576546</xdr:rowOff>
    </xdr:to>
    <xdr:pic>
      <xdr:nvPicPr>
        <xdr:cNvPr id="4" name="Picture 5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320925" y="3075445"/>
          <a:ext cx="393700" cy="5300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733130</xdr:colOff>
      <xdr:row>6</xdr:row>
      <xdr:rowOff>19050</xdr:rowOff>
    </xdr:from>
    <xdr:to>
      <xdr:col>2</xdr:col>
      <xdr:colOff>1107071</xdr:colOff>
      <xdr:row>6</xdr:row>
      <xdr:rowOff>526264</xdr:rowOff>
    </xdr:to>
    <xdr:pic>
      <xdr:nvPicPr>
        <xdr:cNvPr id="5" name="Picture 8"/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2304755" y="2438400"/>
          <a:ext cx="373941" cy="5072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828675</xdr:colOff>
      <xdr:row>10</xdr:row>
      <xdr:rowOff>48848</xdr:rowOff>
    </xdr:from>
    <xdr:to>
      <xdr:col>2</xdr:col>
      <xdr:colOff>1198906</xdr:colOff>
      <xdr:row>10</xdr:row>
      <xdr:rowOff>532218</xdr:rowOff>
    </xdr:to>
    <xdr:pic>
      <xdr:nvPicPr>
        <xdr:cNvPr id="6" name="Picture 6"/>
        <xdr:cNvPicPr>
          <a:picLocks noChangeAspect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2400300" y="4525598"/>
          <a:ext cx="370231" cy="4833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742950</xdr:colOff>
      <xdr:row>9</xdr:row>
      <xdr:rowOff>33921</xdr:rowOff>
    </xdr:from>
    <xdr:to>
      <xdr:col>2</xdr:col>
      <xdr:colOff>1114426</xdr:colOff>
      <xdr:row>9</xdr:row>
      <xdr:rowOff>536907</xdr:rowOff>
    </xdr:to>
    <xdr:pic>
      <xdr:nvPicPr>
        <xdr:cNvPr id="7" name="Picture 9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2314575" y="3920121"/>
          <a:ext cx="371476" cy="5029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752475</xdr:colOff>
      <xdr:row>12</xdr:row>
      <xdr:rowOff>152401</xdr:rowOff>
    </xdr:from>
    <xdr:to>
      <xdr:col>2</xdr:col>
      <xdr:colOff>1132431</xdr:colOff>
      <xdr:row>12</xdr:row>
      <xdr:rowOff>666750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2324100" y="5457826"/>
          <a:ext cx="379956" cy="5143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800101</xdr:colOff>
      <xdr:row>16</xdr:row>
      <xdr:rowOff>196769</xdr:rowOff>
    </xdr:from>
    <xdr:to>
      <xdr:col>2</xdr:col>
      <xdr:colOff>1159911</xdr:colOff>
      <xdr:row>16</xdr:row>
      <xdr:rowOff>685801</xdr:rowOff>
    </xdr:to>
    <xdr:pic>
      <xdr:nvPicPr>
        <xdr:cNvPr id="9" name="Picture 4"/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2371726" y="7378619"/>
          <a:ext cx="359810" cy="4890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762000</xdr:colOff>
      <xdr:row>14</xdr:row>
      <xdr:rowOff>44168</xdr:rowOff>
    </xdr:from>
    <xdr:to>
      <xdr:col>2</xdr:col>
      <xdr:colOff>1102506</xdr:colOff>
      <xdr:row>14</xdr:row>
      <xdr:rowOff>571500</xdr:rowOff>
    </xdr:to>
    <xdr:pic>
      <xdr:nvPicPr>
        <xdr:cNvPr id="10" name="Picture 4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2333625" y="6283043"/>
          <a:ext cx="340506" cy="5273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855347</xdr:colOff>
      <xdr:row>18</xdr:row>
      <xdr:rowOff>28576</xdr:rowOff>
    </xdr:from>
    <xdr:to>
      <xdr:col>2</xdr:col>
      <xdr:colOff>1125853</xdr:colOff>
      <xdr:row>18</xdr:row>
      <xdr:rowOff>393700</xdr:rowOff>
    </xdr:to>
    <xdr:pic>
      <xdr:nvPicPr>
        <xdr:cNvPr id="11" name="Picture 5"/>
        <xdr:cNvPicPr>
          <a:picLocks noChangeAspect="1"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 bwMode="auto">
        <a:xfrm>
          <a:off x="2426972" y="8277226"/>
          <a:ext cx="270506" cy="3651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909025</xdr:colOff>
      <xdr:row>19</xdr:row>
      <xdr:rowOff>95251</xdr:rowOff>
    </xdr:from>
    <xdr:to>
      <xdr:col>2</xdr:col>
      <xdr:colOff>1180125</xdr:colOff>
      <xdr:row>19</xdr:row>
      <xdr:rowOff>460375</xdr:rowOff>
    </xdr:to>
    <xdr:pic>
      <xdr:nvPicPr>
        <xdr:cNvPr id="12" name="Picture 9"/>
        <xdr:cNvPicPr>
          <a:picLocks noChangeAspect="1"/>
        </xdr:cNvPicPr>
      </xdr:nvPicPr>
      <xdr:blipFill>
        <a:blip xmlns:r="http://schemas.openxmlformats.org/officeDocument/2006/relationships" r:embed="rId11"/>
        <a:srcRect/>
        <a:stretch>
          <a:fillRect/>
        </a:stretch>
      </xdr:blipFill>
      <xdr:spPr bwMode="auto">
        <a:xfrm>
          <a:off x="2480650" y="8886826"/>
          <a:ext cx="271100" cy="3651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739601</xdr:colOff>
      <xdr:row>21</xdr:row>
      <xdr:rowOff>57150</xdr:rowOff>
    </xdr:from>
    <xdr:to>
      <xdr:col>2</xdr:col>
      <xdr:colOff>1146349</xdr:colOff>
      <xdr:row>21</xdr:row>
      <xdr:rowOff>609600</xdr:rowOff>
    </xdr:to>
    <xdr:pic>
      <xdr:nvPicPr>
        <xdr:cNvPr id="13" name="Picture 5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2311226" y="9667875"/>
          <a:ext cx="406748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847725</xdr:colOff>
      <xdr:row>23</xdr:row>
      <xdr:rowOff>76200</xdr:rowOff>
    </xdr:from>
    <xdr:to>
      <xdr:col>2</xdr:col>
      <xdr:colOff>1235359</xdr:colOff>
      <xdr:row>23</xdr:row>
      <xdr:rowOff>542926</xdr:rowOff>
    </xdr:to>
    <xdr:pic>
      <xdr:nvPicPr>
        <xdr:cNvPr id="14" name="Picture 15"/>
        <xdr:cNvPicPr>
          <a:picLocks noChangeAspect="1"/>
        </xdr:cNvPicPr>
      </xdr:nvPicPr>
      <xdr:blipFill>
        <a:blip xmlns:r="http://schemas.openxmlformats.org/officeDocument/2006/relationships" r:embed="rId13"/>
        <a:srcRect/>
        <a:stretch>
          <a:fillRect/>
        </a:stretch>
      </xdr:blipFill>
      <xdr:spPr bwMode="auto">
        <a:xfrm>
          <a:off x="2419350" y="10677525"/>
          <a:ext cx="387634" cy="4667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857250</xdr:colOff>
      <xdr:row>27</xdr:row>
      <xdr:rowOff>70667</xdr:rowOff>
    </xdr:from>
    <xdr:to>
      <xdr:col>2</xdr:col>
      <xdr:colOff>1295400</xdr:colOff>
      <xdr:row>27</xdr:row>
      <xdr:rowOff>662896</xdr:rowOff>
    </xdr:to>
    <xdr:pic>
      <xdr:nvPicPr>
        <xdr:cNvPr id="15" name="Picture 5"/>
        <xdr:cNvPicPr>
          <a:picLocks noChangeAspect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2428875" y="13034192"/>
          <a:ext cx="438150" cy="5922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876300</xdr:colOff>
      <xdr:row>25</xdr:row>
      <xdr:rowOff>75872</xdr:rowOff>
    </xdr:from>
    <xdr:to>
      <xdr:col>2</xdr:col>
      <xdr:colOff>1309835</xdr:colOff>
      <xdr:row>25</xdr:row>
      <xdr:rowOff>659705</xdr:rowOff>
    </xdr:to>
    <xdr:pic>
      <xdr:nvPicPr>
        <xdr:cNvPr id="16" name="Picture 8"/>
        <xdr:cNvPicPr>
          <a:picLocks noChangeAspect="1"/>
        </xdr:cNvPicPr>
      </xdr:nvPicPr>
      <xdr:blipFill>
        <a:blip xmlns:r="http://schemas.openxmlformats.org/officeDocument/2006/relationships" r:embed="rId15"/>
        <a:srcRect/>
        <a:stretch>
          <a:fillRect/>
        </a:stretch>
      </xdr:blipFill>
      <xdr:spPr bwMode="auto">
        <a:xfrm>
          <a:off x="2447925" y="11591597"/>
          <a:ext cx="433535" cy="5838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876300</xdr:colOff>
      <xdr:row>26</xdr:row>
      <xdr:rowOff>66675</xdr:rowOff>
    </xdr:from>
    <xdr:to>
      <xdr:col>2</xdr:col>
      <xdr:colOff>1309835</xdr:colOff>
      <xdr:row>26</xdr:row>
      <xdr:rowOff>650508</xdr:rowOff>
    </xdr:to>
    <xdr:pic>
      <xdr:nvPicPr>
        <xdr:cNvPr id="17" name="Picture 8"/>
        <xdr:cNvPicPr>
          <a:picLocks noChangeAspect="1"/>
        </xdr:cNvPicPr>
      </xdr:nvPicPr>
      <xdr:blipFill>
        <a:blip xmlns:r="http://schemas.openxmlformats.org/officeDocument/2006/relationships" r:embed="rId15"/>
        <a:srcRect/>
        <a:stretch>
          <a:fillRect/>
        </a:stretch>
      </xdr:blipFill>
      <xdr:spPr bwMode="auto">
        <a:xfrm>
          <a:off x="2447925" y="12306300"/>
          <a:ext cx="433535" cy="5838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952501</xdr:colOff>
      <xdr:row>29</xdr:row>
      <xdr:rowOff>57150</xdr:rowOff>
    </xdr:from>
    <xdr:to>
      <xdr:col>2</xdr:col>
      <xdr:colOff>1341901</xdr:colOff>
      <xdr:row>29</xdr:row>
      <xdr:rowOff>638176</xdr:rowOff>
    </xdr:to>
    <xdr:pic>
      <xdr:nvPicPr>
        <xdr:cNvPr id="18" name="Picture 9"/>
        <xdr:cNvPicPr>
          <a:picLocks noChangeAspect="1"/>
        </xdr:cNvPicPr>
      </xdr:nvPicPr>
      <xdr:blipFill>
        <a:blip xmlns:r="http://schemas.openxmlformats.org/officeDocument/2006/relationships" r:embed="rId16"/>
        <a:srcRect/>
        <a:stretch>
          <a:fillRect/>
        </a:stretch>
      </xdr:blipFill>
      <xdr:spPr bwMode="auto">
        <a:xfrm>
          <a:off x="2524126" y="14097000"/>
          <a:ext cx="389400" cy="5810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895350</xdr:colOff>
      <xdr:row>31</xdr:row>
      <xdr:rowOff>38100</xdr:rowOff>
    </xdr:from>
    <xdr:to>
      <xdr:col>2</xdr:col>
      <xdr:colOff>1355598</xdr:colOff>
      <xdr:row>31</xdr:row>
      <xdr:rowOff>660400</xdr:rowOff>
    </xdr:to>
    <xdr:pic>
      <xdr:nvPicPr>
        <xdr:cNvPr id="19" name="Picture 4"/>
        <xdr:cNvPicPr>
          <a:picLocks noChangeAspect="1"/>
        </xdr:cNvPicPr>
      </xdr:nvPicPr>
      <xdr:blipFill>
        <a:blip xmlns:r="http://schemas.openxmlformats.org/officeDocument/2006/relationships" r:embed="rId17"/>
        <a:srcRect/>
        <a:stretch>
          <a:fillRect/>
        </a:stretch>
      </xdr:blipFill>
      <xdr:spPr bwMode="auto">
        <a:xfrm>
          <a:off x="2466975" y="15078075"/>
          <a:ext cx="460248" cy="622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790576</xdr:colOff>
      <xdr:row>33</xdr:row>
      <xdr:rowOff>58408</xdr:rowOff>
    </xdr:from>
    <xdr:to>
      <xdr:col>2</xdr:col>
      <xdr:colOff>1247775</xdr:colOff>
      <xdr:row>33</xdr:row>
      <xdr:rowOff>676724</xdr:rowOff>
    </xdr:to>
    <xdr:pic>
      <xdr:nvPicPr>
        <xdr:cNvPr id="20" name="Picture 4"/>
        <xdr:cNvPicPr>
          <a:picLocks noChangeAspect="1"/>
        </xdr:cNvPicPr>
      </xdr:nvPicPr>
      <xdr:blipFill>
        <a:blip xmlns:r="http://schemas.openxmlformats.org/officeDocument/2006/relationships" r:embed="rId18"/>
        <a:srcRect/>
        <a:stretch>
          <a:fillRect/>
        </a:stretch>
      </xdr:blipFill>
      <xdr:spPr bwMode="auto">
        <a:xfrm>
          <a:off x="2362201" y="16088983"/>
          <a:ext cx="457199" cy="6183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847725</xdr:colOff>
      <xdr:row>35</xdr:row>
      <xdr:rowOff>48948</xdr:rowOff>
    </xdr:from>
    <xdr:to>
      <xdr:col>2</xdr:col>
      <xdr:colOff>1292036</xdr:colOff>
      <xdr:row>35</xdr:row>
      <xdr:rowOff>647699</xdr:rowOff>
    </xdr:to>
    <xdr:pic>
      <xdr:nvPicPr>
        <xdr:cNvPr id="21" name="Picture 4"/>
        <xdr:cNvPicPr>
          <a:picLocks noChangeAspect="1"/>
        </xdr:cNvPicPr>
      </xdr:nvPicPr>
      <xdr:blipFill>
        <a:blip xmlns:r="http://schemas.openxmlformats.org/officeDocument/2006/relationships" r:embed="rId19"/>
        <a:srcRect/>
        <a:stretch>
          <a:fillRect/>
        </a:stretch>
      </xdr:blipFill>
      <xdr:spPr bwMode="auto">
        <a:xfrm>
          <a:off x="2419350" y="17070123"/>
          <a:ext cx="444311" cy="5987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885826</xdr:colOff>
      <xdr:row>37</xdr:row>
      <xdr:rowOff>58786</xdr:rowOff>
    </xdr:from>
    <xdr:to>
      <xdr:col>2</xdr:col>
      <xdr:colOff>1335481</xdr:colOff>
      <xdr:row>37</xdr:row>
      <xdr:rowOff>666750</xdr:rowOff>
    </xdr:to>
    <xdr:pic>
      <xdr:nvPicPr>
        <xdr:cNvPr id="22" name="Picture 4"/>
        <xdr:cNvPicPr>
          <a:picLocks noChangeAspect="1"/>
        </xdr:cNvPicPr>
      </xdr:nvPicPr>
      <xdr:blipFill>
        <a:blip xmlns:r="http://schemas.openxmlformats.org/officeDocument/2006/relationships" r:embed="rId20"/>
        <a:srcRect/>
        <a:stretch>
          <a:fillRect/>
        </a:stretch>
      </xdr:blipFill>
      <xdr:spPr bwMode="auto">
        <a:xfrm>
          <a:off x="2457451" y="18070561"/>
          <a:ext cx="449655" cy="6079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904209</xdr:colOff>
      <xdr:row>39</xdr:row>
      <xdr:rowOff>38099</xdr:rowOff>
    </xdr:from>
    <xdr:to>
      <xdr:col>2</xdr:col>
      <xdr:colOff>1362074</xdr:colOff>
      <xdr:row>39</xdr:row>
      <xdr:rowOff>657224</xdr:rowOff>
    </xdr:to>
    <xdr:pic>
      <xdr:nvPicPr>
        <xdr:cNvPr id="23" name="Picture 1"/>
        <xdr:cNvPicPr>
          <a:picLocks noChangeAspect="1"/>
        </xdr:cNvPicPr>
      </xdr:nvPicPr>
      <xdr:blipFill>
        <a:blip xmlns:r="http://schemas.openxmlformats.org/officeDocument/2006/relationships" r:embed="rId21"/>
        <a:srcRect/>
        <a:stretch>
          <a:fillRect/>
        </a:stretch>
      </xdr:blipFill>
      <xdr:spPr bwMode="auto">
        <a:xfrm>
          <a:off x="2475834" y="19040474"/>
          <a:ext cx="457865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03"/>
  <sheetViews>
    <sheetView tabSelected="1" workbookViewId="0">
      <selection activeCell="F104" sqref="F104"/>
    </sheetView>
  </sheetViews>
  <sheetFormatPr defaultColWidth="8.85546875" defaultRowHeight="15"/>
  <cols>
    <col min="1" max="1" width="4.85546875" style="10" customWidth="1"/>
    <col min="2" max="2" width="9.140625" style="10" customWidth="1"/>
    <col min="3" max="3" width="33.140625" style="10" customWidth="1"/>
    <col min="4" max="9" width="7.5703125" style="10" customWidth="1"/>
    <col min="10" max="10" width="9.5703125" style="10" customWidth="1"/>
    <col min="11" max="11" width="14.5703125" style="10" customWidth="1"/>
    <col min="12" max="16384" width="8.85546875" style="10"/>
  </cols>
  <sheetData>
    <row r="1" spans="1:11" ht="39.75" customHeight="1">
      <c r="A1" s="100" t="s">
        <v>265</v>
      </c>
      <c r="B1" s="101"/>
      <c r="C1" s="101"/>
      <c r="D1" s="101"/>
      <c r="E1" s="101"/>
      <c r="F1" s="101"/>
      <c r="G1" s="101"/>
      <c r="H1" s="101"/>
      <c r="I1" s="101"/>
      <c r="J1" s="101"/>
      <c r="K1" s="102"/>
    </row>
    <row r="3" spans="1:11" ht="20.25">
      <c r="A3" s="108" t="s">
        <v>11</v>
      </c>
      <c r="B3" s="105" t="s">
        <v>0</v>
      </c>
      <c r="C3" s="105" t="s">
        <v>1</v>
      </c>
      <c r="D3" s="106" t="s">
        <v>15</v>
      </c>
      <c r="E3" s="106"/>
      <c r="F3" s="106"/>
      <c r="G3" s="106"/>
      <c r="H3" s="106"/>
      <c r="I3" s="106"/>
      <c r="J3" s="104" t="s">
        <v>2</v>
      </c>
      <c r="K3" s="104" t="s">
        <v>225</v>
      </c>
    </row>
    <row r="4" spans="1:11" ht="15.75">
      <c r="A4" s="108"/>
      <c r="B4" s="105"/>
      <c r="C4" s="105"/>
      <c r="D4" s="75" t="s">
        <v>4</v>
      </c>
      <c r="E4" s="11" t="s">
        <v>13</v>
      </c>
      <c r="F4" s="11" t="s">
        <v>5</v>
      </c>
      <c r="G4" s="11" t="s">
        <v>6</v>
      </c>
      <c r="H4" s="11" t="s">
        <v>7</v>
      </c>
      <c r="I4" s="11" t="s">
        <v>8</v>
      </c>
      <c r="J4" s="104"/>
      <c r="K4" s="104"/>
    </row>
    <row r="5" spans="1:11" ht="44.25" customHeight="1">
      <c r="A5" s="97">
        <v>1</v>
      </c>
      <c r="B5" s="97" t="s">
        <v>10</v>
      </c>
      <c r="C5" s="33" t="s">
        <v>12</v>
      </c>
      <c r="D5" s="23">
        <v>94</v>
      </c>
      <c r="E5" s="23">
        <v>83</v>
      </c>
      <c r="F5" s="23">
        <v>92</v>
      </c>
      <c r="G5" s="23"/>
      <c r="H5" s="23"/>
      <c r="I5" s="23"/>
      <c r="J5" s="23">
        <f t="shared" ref="J5:J15" si="0">SUM(D5:I5)</f>
        <v>269</v>
      </c>
      <c r="K5" s="28"/>
    </row>
    <row r="6" spans="1:11" ht="44.25" customHeight="1">
      <c r="A6" s="98"/>
      <c r="B6" s="98"/>
      <c r="C6" s="34" t="s">
        <v>16</v>
      </c>
      <c r="D6" s="23">
        <v>56</v>
      </c>
      <c r="E6" s="23">
        <v>45</v>
      </c>
      <c r="F6" s="23">
        <v>57</v>
      </c>
      <c r="G6" s="23"/>
      <c r="H6" s="23"/>
      <c r="I6" s="23"/>
      <c r="J6" s="23">
        <f t="shared" si="0"/>
        <v>158</v>
      </c>
      <c r="K6" s="28"/>
    </row>
    <row r="7" spans="1:11" ht="44.25" customHeight="1">
      <c r="A7" s="98"/>
      <c r="B7" s="98"/>
      <c r="C7" s="33" t="s">
        <v>17</v>
      </c>
      <c r="D7" s="23">
        <v>116</v>
      </c>
      <c r="E7" s="23">
        <v>112</v>
      </c>
      <c r="F7" s="23">
        <v>122</v>
      </c>
      <c r="G7" s="23"/>
      <c r="H7" s="23"/>
      <c r="I7" s="23"/>
      <c r="J7" s="23">
        <f t="shared" si="0"/>
        <v>350</v>
      </c>
      <c r="K7" s="28"/>
    </row>
    <row r="8" spans="1:11" ht="44.25" customHeight="1">
      <c r="A8" s="98"/>
      <c r="B8" s="98"/>
      <c r="C8" s="33" t="s">
        <v>18</v>
      </c>
      <c r="D8" s="23">
        <v>35</v>
      </c>
      <c r="E8" s="23">
        <v>27</v>
      </c>
      <c r="F8" s="23">
        <v>35</v>
      </c>
      <c r="G8" s="23"/>
      <c r="H8" s="23"/>
      <c r="I8" s="23"/>
      <c r="J8" s="23">
        <f t="shared" si="0"/>
        <v>97</v>
      </c>
      <c r="K8" s="28"/>
    </row>
    <row r="9" spans="1:11" ht="44.25" customHeight="1">
      <c r="A9" s="98"/>
      <c r="B9" s="98"/>
      <c r="C9" s="34" t="s">
        <v>19</v>
      </c>
      <c r="D9" s="23">
        <v>40</v>
      </c>
      <c r="E9" s="23">
        <v>32</v>
      </c>
      <c r="F9" s="23">
        <v>36</v>
      </c>
      <c r="G9" s="23"/>
      <c r="H9" s="23"/>
      <c r="I9" s="23"/>
      <c r="J9" s="23">
        <f t="shared" si="0"/>
        <v>108</v>
      </c>
      <c r="K9" s="28"/>
    </row>
    <row r="10" spans="1:11" ht="44.25" customHeight="1">
      <c r="A10" s="98"/>
      <c r="B10" s="98"/>
      <c r="C10" s="33" t="s">
        <v>20</v>
      </c>
      <c r="D10" s="23">
        <v>433</v>
      </c>
      <c r="E10" s="23">
        <v>326</v>
      </c>
      <c r="F10" s="23">
        <v>353</v>
      </c>
      <c r="G10" s="23"/>
      <c r="H10" s="23"/>
      <c r="I10" s="23"/>
      <c r="J10" s="23">
        <f t="shared" si="0"/>
        <v>1112</v>
      </c>
      <c r="K10" s="28"/>
    </row>
    <row r="11" spans="1:11" ht="44.25" customHeight="1">
      <c r="A11" s="98"/>
      <c r="B11" s="98"/>
      <c r="C11" s="33" t="s">
        <v>21</v>
      </c>
      <c r="D11" s="23">
        <v>285</v>
      </c>
      <c r="E11" s="23">
        <v>192</v>
      </c>
      <c r="F11" s="23">
        <v>284</v>
      </c>
      <c r="G11" s="23"/>
      <c r="H11" s="23"/>
      <c r="I11" s="23"/>
      <c r="J11" s="23">
        <f t="shared" si="0"/>
        <v>761</v>
      </c>
      <c r="K11" s="28"/>
    </row>
    <row r="12" spans="1:11" ht="44.25" customHeight="1">
      <c r="A12" s="98"/>
      <c r="B12" s="98"/>
      <c r="C12" s="33" t="s">
        <v>22</v>
      </c>
      <c r="D12" s="23">
        <v>99</v>
      </c>
      <c r="E12" s="23">
        <v>290</v>
      </c>
      <c r="F12" s="23">
        <v>299</v>
      </c>
      <c r="G12" s="23"/>
      <c r="H12" s="23"/>
      <c r="I12" s="23"/>
      <c r="J12" s="23">
        <f t="shared" si="0"/>
        <v>688</v>
      </c>
      <c r="K12" s="28"/>
    </row>
    <row r="13" spans="1:11" ht="44.25" customHeight="1">
      <c r="A13" s="98"/>
      <c r="B13" s="98"/>
      <c r="C13" s="34" t="s">
        <v>23</v>
      </c>
      <c r="D13" s="23">
        <v>94</v>
      </c>
      <c r="E13" s="23">
        <v>90</v>
      </c>
      <c r="F13" s="23">
        <v>103</v>
      </c>
      <c r="G13" s="23"/>
      <c r="H13" s="23"/>
      <c r="I13" s="23"/>
      <c r="J13" s="23">
        <f t="shared" si="0"/>
        <v>287</v>
      </c>
      <c r="K13" s="28"/>
    </row>
    <row r="14" spans="1:11" ht="44.25" customHeight="1">
      <c r="A14" s="98"/>
      <c r="B14" s="98"/>
      <c r="C14" s="34" t="s">
        <v>24</v>
      </c>
      <c r="D14" s="23"/>
      <c r="E14" s="23">
        <v>88</v>
      </c>
      <c r="F14" s="23"/>
      <c r="G14" s="23"/>
      <c r="H14" s="23"/>
      <c r="I14" s="23"/>
      <c r="J14" s="23">
        <f t="shared" si="0"/>
        <v>88</v>
      </c>
      <c r="K14" s="28"/>
    </row>
    <row r="15" spans="1:11" ht="44.25" customHeight="1">
      <c r="A15" s="98"/>
      <c r="B15" s="99"/>
      <c r="C15" s="33" t="s">
        <v>25</v>
      </c>
      <c r="D15" s="23">
        <v>156</v>
      </c>
      <c r="E15" s="23">
        <v>74</v>
      </c>
      <c r="F15" s="23">
        <v>83</v>
      </c>
      <c r="G15" s="23"/>
      <c r="H15" s="23"/>
      <c r="I15" s="23"/>
      <c r="J15" s="23">
        <f t="shared" si="0"/>
        <v>313</v>
      </c>
      <c r="K15" s="28"/>
    </row>
    <row r="16" spans="1:11" ht="22.5" customHeight="1">
      <c r="A16" s="99"/>
      <c r="B16" s="35"/>
      <c r="C16" s="19"/>
      <c r="D16" s="25">
        <f>SUM(D5:D15)</f>
        <v>1408</v>
      </c>
      <c r="E16" s="25">
        <f t="shared" ref="E16:J16" si="1">SUM(E5:E15)</f>
        <v>1359</v>
      </c>
      <c r="F16" s="25">
        <f t="shared" si="1"/>
        <v>1464</v>
      </c>
      <c r="G16" s="25">
        <f t="shared" si="1"/>
        <v>0</v>
      </c>
      <c r="H16" s="25">
        <f t="shared" si="1"/>
        <v>0</v>
      </c>
      <c r="I16" s="25">
        <f t="shared" si="1"/>
        <v>0</v>
      </c>
      <c r="J16" s="25">
        <f t="shared" si="1"/>
        <v>4231</v>
      </c>
      <c r="K16" s="28"/>
    </row>
    <row r="17" spans="1:11" ht="38.25" customHeight="1">
      <c r="A17" s="97">
        <v>2</v>
      </c>
      <c r="B17" s="97" t="s">
        <v>27</v>
      </c>
      <c r="C17" s="33" t="s">
        <v>28</v>
      </c>
      <c r="D17" s="23"/>
      <c r="E17" s="23"/>
      <c r="F17" s="23"/>
      <c r="G17" s="23">
        <v>54</v>
      </c>
      <c r="H17" s="23">
        <v>50</v>
      </c>
      <c r="I17" s="23"/>
      <c r="J17" s="23">
        <f>SUM(D17:I17)</f>
        <v>104</v>
      </c>
      <c r="K17" s="28"/>
    </row>
    <row r="18" spans="1:11" ht="38.25" customHeight="1">
      <c r="A18" s="98"/>
      <c r="B18" s="98"/>
      <c r="C18" s="33" t="s">
        <v>29</v>
      </c>
      <c r="D18" s="23"/>
      <c r="E18" s="23"/>
      <c r="F18" s="23"/>
      <c r="G18" s="23">
        <v>211</v>
      </c>
      <c r="H18" s="23">
        <v>168</v>
      </c>
      <c r="I18" s="23">
        <v>47</v>
      </c>
      <c r="J18" s="23">
        <f>SUM(D18:I18)</f>
        <v>426</v>
      </c>
      <c r="K18" s="28"/>
    </row>
    <row r="19" spans="1:11" ht="38.25" customHeight="1">
      <c r="A19" s="98"/>
      <c r="B19" s="98"/>
      <c r="C19" s="33" t="s">
        <v>30</v>
      </c>
      <c r="D19" s="23"/>
      <c r="E19" s="23"/>
      <c r="F19" s="23"/>
      <c r="G19" s="23">
        <v>272</v>
      </c>
      <c r="H19" s="23">
        <v>293</v>
      </c>
      <c r="I19" s="23">
        <v>85</v>
      </c>
      <c r="J19" s="23">
        <f>SUM(D19:I19)</f>
        <v>650</v>
      </c>
      <c r="K19" s="28"/>
    </row>
    <row r="20" spans="1:11" ht="38.25" customHeight="1">
      <c r="A20" s="98"/>
      <c r="B20" s="98"/>
      <c r="C20" s="33" t="s">
        <v>31</v>
      </c>
      <c r="D20" s="23"/>
      <c r="E20" s="23"/>
      <c r="F20" s="23"/>
      <c r="G20" s="23">
        <v>45</v>
      </c>
      <c r="H20" s="23">
        <v>107</v>
      </c>
      <c r="I20" s="23"/>
      <c r="J20" s="23">
        <f>SUM(D20:I20)</f>
        <v>152</v>
      </c>
      <c r="K20" s="28"/>
    </row>
    <row r="21" spans="1:11" ht="21" customHeight="1">
      <c r="A21" s="99"/>
      <c r="B21" s="35"/>
      <c r="C21" s="19"/>
      <c r="D21" s="25">
        <f t="shared" ref="D21:J21" si="2">SUM(D17:D20)</f>
        <v>0</v>
      </c>
      <c r="E21" s="25">
        <f t="shared" si="2"/>
        <v>0</v>
      </c>
      <c r="F21" s="25">
        <f t="shared" si="2"/>
        <v>0</v>
      </c>
      <c r="G21" s="25">
        <f t="shared" si="2"/>
        <v>582</v>
      </c>
      <c r="H21" s="25">
        <f t="shared" si="2"/>
        <v>618</v>
      </c>
      <c r="I21" s="25">
        <f t="shared" si="2"/>
        <v>132</v>
      </c>
      <c r="J21" s="25">
        <f t="shared" si="2"/>
        <v>1332</v>
      </c>
      <c r="K21" s="28"/>
    </row>
    <row r="22" spans="1:11" ht="36.75" customHeight="1">
      <c r="A22" s="97">
        <v>3</v>
      </c>
      <c r="B22" s="97" t="s">
        <v>32</v>
      </c>
      <c r="C22" s="33" t="s">
        <v>33</v>
      </c>
      <c r="D22" s="23"/>
      <c r="E22" s="23"/>
      <c r="F22" s="23"/>
      <c r="G22" s="23">
        <v>54</v>
      </c>
      <c r="H22" s="23">
        <v>48</v>
      </c>
      <c r="I22" s="23"/>
      <c r="J22" s="23">
        <f>SUM(D22:I22)</f>
        <v>102</v>
      </c>
      <c r="K22" s="28"/>
    </row>
    <row r="23" spans="1:11" ht="36.75" customHeight="1">
      <c r="A23" s="98"/>
      <c r="B23" s="98"/>
      <c r="C23" s="33" t="s">
        <v>34</v>
      </c>
      <c r="D23" s="23"/>
      <c r="E23" s="23"/>
      <c r="F23" s="23"/>
      <c r="G23" s="23">
        <v>152</v>
      </c>
      <c r="H23" s="23">
        <v>232</v>
      </c>
      <c r="I23" s="23">
        <v>70</v>
      </c>
      <c r="J23" s="23">
        <f>SUM(D23:I23)</f>
        <v>454</v>
      </c>
      <c r="K23" s="28"/>
    </row>
    <row r="24" spans="1:11" ht="36.75" customHeight="1">
      <c r="A24" s="98"/>
      <c r="B24" s="99"/>
      <c r="C24" s="33" t="s">
        <v>35</v>
      </c>
      <c r="D24" s="23"/>
      <c r="E24" s="23"/>
      <c r="F24" s="23"/>
      <c r="G24" s="23">
        <v>77</v>
      </c>
      <c r="H24" s="23">
        <v>27</v>
      </c>
      <c r="I24" s="23"/>
      <c r="J24" s="23">
        <f>SUM(D24:I24)</f>
        <v>104</v>
      </c>
      <c r="K24" s="28"/>
    </row>
    <row r="25" spans="1:11" ht="22.5" customHeight="1">
      <c r="A25" s="99"/>
      <c r="B25" s="35"/>
      <c r="C25" s="19"/>
      <c r="D25" s="25">
        <f>SUM(D22:D24)</f>
        <v>0</v>
      </c>
      <c r="E25" s="25">
        <f t="shared" ref="E25:I25" si="3">SUM(E22:E24)</f>
        <v>0</v>
      </c>
      <c r="F25" s="25">
        <f t="shared" si="3"/>
        <v>0</v>
      </c>
      <c r="G25" s="25">
        <f t="shared" si="3"/>
        <v>283</v>
      </c>
      <c r="H25" s="25">
        <f t="shared" si="3"/>
        <v>307</v>
      </c>
      <c r="I25" s="25">
        <f t="shared" si="3"/>
        <v>70</v>
      </c>
      <c r="J25" s="25">
        <f>SUM(J22:J24)</f>
        <v>660</v>
      </c>
      <c r="K25" s="28"/>
    </row>
    <row r="26" spans="1:11" ht="37.5" customHeight="1">
      <c r="A26" s="97">
        <v>4</v>
      </c>
      <c r="B26" s="97" t="s">
        <v>36</v>
      </c>
      <c r="C26" s="33" t="s">
        <v>37</v>
      </c>
      <c r="D26" s="23">
        <v>49</v>
      </c>
      <c r="E26" s="23">
        <v>55</v>
      </c>
      <c r="F26" s="23">
        <v>60</v>
      </c>
      <c r="G26" s="23">
        <v>111</v>
      </c>
      <c r="H26" s="23">
        <v>111</v>
      </c>
      <c r="I26" s="23">
        <v>56</v>
      </c>
      <c r="J26" s="23">
        <f t="shared" ref="J26:J34" si="4">SUM(D26:I26)</f>
        <v>442</v>
      </c>
      <c r="K26" s="28"/>
    </row>
    <row r="27" spans="1:11" ht="37.5" customHeight="1">
      <c r="A27" s="98"/>
      <c r="B27" s="98"/>
      <c r="C27" s="33" t="s">
        <v>38</v>
      </c>
      <c r="D27" s="23">
        <v>25</v>
      </c>
      <c r="E27" s="23">
        <v>14</v>
      </c>
      <c r="F27" s="23">
        <v>21</v>
      </c>
      <c r="G27" s="23">
        <v>26</v>
      </c>
      <c r="H27" s="23">
        <v>21</v>
      </c>
      <c r="I27" s="23">
        <v>19</v>
      </c>
      <c r="J27" s="23">
        <f t="shared" si="4"/>
        <v>126</v>
      </c>
      <c r="K27" s="28"/>
    </row>
    <row r="28" spans="1:11" ht="37.5" customHeight="1">
      <c r="A28" s="98"/>
      <c r="B28" s="98"/>
      <c r="C28" s="34" t="s">
        <v>39</v>
      </c>
      <c r="D28" s="23">
        <v>153</v>
      </c>
      <c r="E28" s="23">
        <v>146</v>
      </c>
      <c r="F28" s="23">
        <v>150</v>
      </c>
      <c r="G28" s="23">
        <v>158</v>
      </c>
      <c r="H28" s="23">
        <v>166</v>
      </c>
      <c r="I28" s="23">
        <v>77</v>
      </c>
      <c r="J28" s="23">
        <f t="shared" si="4"/>
        <v>850</v>
      </c>
      <c r="K28" s="28"/>
    </row>
    <row r="29" spans="1:11" ht="37.5" customHeight="1">
      <c r="A29" s="98"/>
      <c r="B29" s="98"/>
      <c r="C29" s="33" t="s">
        <v>40</v>
      </c>
      <c r="D29" s="23">
        <v>82</v>
      </c>
      <c r="E29" s="23">
        <v>86</v>
      </c>
      <c r="F29" s="23">
        <v>84</v>
      </c>
      <c r="G29" s="23">
        <v>180</v>
      </c>
      <c r="H29" s="23">
        <v>84</v>
      </c>
      <c r="I29" s="23">
        <v>28</v>
      </c>
      <c r="J29" s="23">
        <f t="shared" si="4"/>
        <v>544</v>
      </c>
      <c r="K29" s="28"/>
    </row>
    <row r="30" spans="1:11" ht="37.5" customHeight="1">
      <c r="A30" s="98"/>
      <c r="B30" s="98"/>
      <c r="C30" s="33" t="s">
        <v>41</v>
      </c>
      <c r="D30" s="23">
        <v>46</v>
      </c>
      <c r="E30" s="23">
        <v>31</v>
      </c>
      <c r="F30" s="23">
        <v>54</v>
      </c>
      <c r="G30" s="23">
        <v>26</v>
      </c>
      <c r="H30" s="23">
        <v>41</v>
      </c>
      <c r="I30" s="23">
        <v>7</v>
      </c>
      <c r="J30" s="23">
        <f t="shared" si="4"/>
        <v>205</v>
      </c>
      <c r="K30" s="28"/>
    </row>
    <row r="31" spans="1:11" ht="37.5" customHeight="1">
      <c r="A31" s="98"/>
      <c r="B31" s="98"/>
      <c r="C31" s="34" t="s">
        <v>42</v>
      </c>
      <c r="D31" s="23">
        <v>84</v>
      </c>
      <c r="E31" s="23"/>
      <c r="F31" s="23">
        <v>52</v>
      </c>
      <c r="G31" s="23">
        <v>120</v>
      </c>
      <c r="H31" s="23">
        <v>66</v>
      </c>
      <c r="I31" s="23">
        <v>54</v>
      </c>
      <c r="J31" s="23">
        <f t="shared" si="4"/>
        <v>376</v>
      </c>
      <c r="K31" s="28"/>
    </row>
    <row r="32" spans="1:11" ht="37.5" customHeight="1">
      <c r="A32" s="98"/>
      <c r="B32" s="98"/>
      <c r="C32" s="34" t="s">
        <v>43</v>
      </c>
      <c r="D32" s="23">
        <v>35</v>
      </c>
      <c r="E32" s="23">
        <v>34</v>
      </c>
      <c r="F32" s="23">
        <v>28</v>
      </c>
      <c r="G32" s="23">
        <v>37</v>
      </c>
      <c r="H32" s="23">
        <v>39</v>
      </c>
      <c r="I32" s="23">
        <v>17</v>
      </c>
      <c r="J32" s="23">
        <f t="shared" si="4"/>
        <v>190</v>
      </c>
      <c r="K32" s="28"/>
    </row>
    <row r="33" spans="1:11" ht="37.5" customHeight="1">
      <c r="A33" s="98"/>
      <c r="B33" s="98"/>
      <c r="C33" s="33" t="s">
        <v>44</v>
      </c>
      <c r="D33" s="28">
        <v>207</v>
      </c>
      <c r="E33" s="28">
        <v>92</v>
      </c>
      <c r="F33" s="28">
        <v>252</v>
      </c>
      <c r="G33" s="28">
        <v>198</v>
      </c>
      <c r="H33" s="28"/>
      <c r="I33" s="28">
        <v>101</v>
      </c>
      <c r="J33" s="28">
        <f t="shared" si="4"/>
        <v>850</v>
      </c>
      <c r="K33" s="28"/>
    </row>
    <row r="34" spans="1:11" ht="37.5" customHeight="1">
      <c r="A34" s="98"/>
      <c r="B34" s="99"/>
      <c r="C34" s="33" t="s">
        <v>45</v>
      </c>
      <c r="D34" s="28">
        <v>7</v>
      </c>
      <c r="E34" s="28"/>
      <c r="F34" s="28">
        <v>10</v>
      </c>
      <c r="G34" s="28">
        <v>29</v>
      </c>
      <c r="H34" s="28">
        <v>19</v>
      </c>
      <c r="I34" s="28">
        <v>5</v>
      </c>
      <c r="J34" s="28">
        <f t="shared" si="4"/>
        <v>70</v>
      </c>
      <c r="K34" s="28"/>
    </row>
    <row r="35" spans="1:11">
      <c r="A35" s="99"/>
      <c r="B35" s="36"/>
      <c r="C35" s="19"/>
      <c r="D35" s="25">
        <f>SUM(D26:D34)</f>
        <v>688</v>
      </c>
      <c r="E35" s="25">
        <f t="shared" ref="E35:I35" si="5">SUM(E26:E34)</f>
        <v>458</v>
      </c>
      <c r="F35" s="25">
        <f t="shared" si="5"/>
        <v>711</v>
      </c>
      <c r="G35" s="25">
        <f t="shared" si="5"/>
        <v>885</v>
      </c>
      <c r="H35" s="25">
        <f t="shared" si="5"/>
        <v>547</v>
      </c>
      <c r="I35" s="25">
        <f t="shared" si="5"/>
        <v>364</v>
      </c>
      <c r="J35" s="25">
        <f t="shared" ref="J35" si="6">SUM(J26:J34)</f>
        <v>3653</v>
      </c>
      <c r="K35" s="28"/>
    </row>
    <row r="36" spans="1:11" ht="36.75" customHeight="1">
      <c r="A36" s="103">
        <v>5</v>
      </c>
      <c r="B36" s="97" t="s">
        <v>46</v>
      </c>
      <c r="C36" s="33" t="s">
        <v>50</v>
      </c>
      <c r="D36" s="23">
        <v>339</v>
      </c>
      <c r="E36" s="23">
        <v>248</v>
      </c>
      <c r="F36" s="23">
        <v>438</v>
      </c>
      <c r="G36" s="23">
        <v>264</v>
      </c>
      <c r="H36" s="23">
        <v>199</v>
      </c>
      <c r="I36" s="23">
        <v>80</v>
      </c>
      <c r="J36" s="28">
        <f t="shared" ref="J36:J67" si="7">SUM(D36:I36)</f>
        <v>1568</v>
      </c>
      <c r="K36" s="28"/>
    </row>
    <row r="37" spans="1:11" ht="36.75" customHeight="1">
      <c r="A37" s="103"/>
      <c r="B37" s="98"/>
      <c r="C37" s="33" t="s">
        <v>48</v>
      </c>
      <c r="D37" s="23">
        <v>367</v>
      </c>
      <c r="E37" s="23">
        <v>227</v>
      </c>
      <c r="F37" s="23">
        <v>168</v>
      </c>
      <c r="G37" s="23">
        <v>450</v>
      </c>
      <c r="H37" s="23">
        <v>431</v>
      </c>
      <c r="I37" s="23">
        <v>130</v>
      </c>
      <c r="J37" s="28">
        <f t="shared" si="7"/>
        <v>1773</v>
      </c>
      <c r="K37" s="28"/>
    </row>
    <row r="38" spans="1:11" ht="36.75" customHeight="1">
      <c r="A38" s="103"/>
      <c r="B38" s="98"/>
      <c r="C38" s="33" t="s">
        <v>49</v>
      </c>
      <c r="D38" s="23">
        <v>339</v>
      </c>
      <c r="E38" s="23">
        <v>87</v>
      </c>
      <c r="F38" s="23">
        <v>243</v>
      </c>
      <c r="G38" s="23">
        <v>268</v>
      </c>
      <c r="H38" s="23">
        <v>370</v>
      </c>
      <c r="I38" s="23">
        <v>26</v>
      </c>
      <c r="J38" s="28">
        <f t="shared" si="7"/>
        <v>1333</v>
      </c>
      <c r="K38" s="28"/>
    </row>
    <row r="39" spans="1:11">
      <c r="A39" s="103"/>
      <c r="B39" s="36"/>
      <c r="C39" s="19"/>
      <c r="D39" s="25">
        <f t="shared" ref="D39:I39" si="8">SUM(D36:D38)</f>
        <v>1045</v>
      </c>
      <c r="E39" s="25">
        <f t="shared" si="8"/>
        <v>562</v>
      </c>
      <c r="F39" s="25">
        <f t="shared" si="8"/>
        <v>849</v>
      </c>
      <c r="G39" s="25">
        <f t="shared" si="8"/>
        <v>982</v>
      </c>
      <c r="H39" s="25">
        <f t="shared" si="8"/>
        <v>1000</v>
      </c>
      <c r="I39" s="25">
        <f t="shared" si="8"/>
        <v>236</v>
      </c>
      <c r="J39" s="25">
        <f t="shared" si="7"/>
        <v>4674</v>
      </c>
      <c r="K39" s="28"/>
    </row>
    <row r="40" spans="1:11" ht="43.5" customHeight="1">
      <c r="A40" s="103">
        <v>6</v>
      </c>
      <c r="B40" s="97" t="s">
        <v>51</v>
      </c>
      <c r="C40" s="34" t="s">
        <v>52</v>
      </c>
      <c r="D40" s="23">
        <v>1864</v>
      </c>
      <c r="E40" s="23">
        <v>2031</v>
      </c>
      <c r="F40" s="23">
        <v>1906</v>
      </c>
      <c r="G40" s="23"/>
      <c r="H40" s="23"/>
      <c r="I40" s="23"/>
      <c r="J40" s="28">
        <f t="shared" si="7"/>
        <v>5801</v>
      </c>
      <c r="K40" s="28"/>
    </row>
    <row r="41" spans="1:11" ht="43.5" customHeight="1">
      <c r="A41" s="103"/>
      <c r="B41" s="99"/>
      <c r="C41" s="34" t="s">
        <v>53</v>
      </c>
      <c r="D41" s="23">
        <v>382</v>
      </c>
      <c r="E41" s="23">
        <v>270</v>
      </c>
      <c r="F41" s="23">
        <v>493</v>
      </c>
      <c r="G41" s="23"/>
      <c r="H41" s="23"/>
      <c r="I41" s="23"/>
      <c r="J41" s="28">
        <f t="shared" si="7"/>
        <v>1145</v>
      </c>
      <c r="K41" s="28"/>
    </row>
    <row r="42" spans="1:11">
      <c r="A42" s="103"/>
      <c r="B42" s="36"/>
      <c r="C42" s="19"/>
      <c r="D42" s="25">
        <f>SUM(D40:D41)</f>
        <v>2246</v>
      </c>
      <c r="E42" s="25">
        <f t="shared" ref="E42:I42" si="9">SUM(E40:E41)</f>
        <v>2301</v>
      </c>
      <c r="F42" s="25">
        <f t="shared" si="9"/>
        <v>2399</v>
      </c>
      <c r="G42" s="25">
        <f t="shared" si="9"/>
        <v>0</v>
      </c>
      <c r="H42" s="25">
        <f t="shared" si="9"/>
        <v>0</v>
      </c>
      <c r="I42" s="25">
        <f t="shared" si="9"/>
        <v>0</v>
      </c>
      <c r="J42" s="25">
        <f t="shared" si="7"/>
        <v>6946</v>
      </c>
      <c r="K42" s="28"/>
    </row>
    <row r="43" spans="1:11" ht="54" customHeight="1">
      <c r="A43" s="103">
        <v>7</v>
      </c>
      <c r="B43" s="37" t="s">
        <v>54</v>
      </c>
      <c r="C43" s="33" t="s">
        <v>55</v>
      </c>
      <c r="D43" s="23">
        <v>127</v>
      </c>
      <c r="E43" s="23">
        <v>120</v>
      </c>
      <c r="F43" s="23">
        <v>27</v>
      </c>
      <c r="G43" s="23"/>
      <c r="H43" s="23"/>
      <c r="I43" s="23"/>
      <c r="J43" s="28">
        <f t="shared" si="7"/>
        <v>274</v>
      </c>
      <c r="K43" s="28"/>
    </row>
    <row r="44" spans="1:11">
      <c r="A44" s="103"/>
      <c r="B44" s="36"/>
      <c r="C44" s="19"/>
      <c r="D44" s="25">
        <f>D43</f>
        <v>127</v>
      </c>
      <c r="E44" s="25">
        <f t="shared" ref="E44:I44" si="10">E43</f>
        <v>120</v>
      </c>
      <c r="F44" s="25">
        <f t="shared" si="10"/>
        <v>27</v>
      </c>
      <c r="G44" s="25">
        <f t="shared" si="10"/>
        <v>0</v>
      </c>
      <c r="H44" s="25">
        <f t="shared" si="10"/>
        <v>0</v>
      </c>
      <c r="I44" s="25">
        <f t="shared" si="10"/>
        <v>0</v>
      </c>
      <c r="J44" s="25">
        <f t="shared" si="7"/>
        <v>274</v>
      </c>
      <c r="K44" s="28"/>
    </row>
    <row r="45" spans="1:11" ht="41.25" customHeight="1">
      <c r="A45" s="103">
        <v>8</v>
      </c>
      <c r="B45" s="97" t="s">
        <v>56</v>
      </c>
      <c r="C45" s="33" t="s">
        <v>57</v>
      </c>
      <c r="D45" s="23">
        <v>56</v>
      </c>
      <c r="E45" s="23">
        <v>49</v>
      </c>
      <c r="F45" s="23">
        <v>56</v>
      </c>
      <c r="G45" s="23"/>
      <c r="H45" s="23"/>
      <c r="I45" s="23"/>
      <c r="J45" s="28">
        <f t="shared" si="7"/>
        <v>161</v>
      </c>
      <c r="K45" s="28"/>
    </row>
    <row r="46" spans="1:11" ht="41.25" customHeight="1">
      <c r="A46" s="103"/>
      <c r="B46" s="98"/>
      <c r="C46" s="33" t="s">
        <v>58</v>
      </c>
      <c r="D46" s="23">
        <v>220</v>
      </c>
      <c r="E46" s="23">
        <v>128</v>
      </c>
      <c r="F46" s="23">
        <v>135</v>
      </c>
      <c r="G46" s="23"/>
      <c r="H46" s="23"/>
      <c r="I46" s="23"/>
      <c r="J46" s="28">
        <f t="shared" si="7"/>
        <v>483</v>
      </c>
      <c r="K46" s="28"/>
    </row>
    <row r="47" spans="1:11" ht="41.25" customHeight="1">
      <c r="A47" s="103"/>
      <c r="B47" s="98"/>
      <c r="C47" s="33" t="s">
        <v>59</v>
      </c>
      <c r="D47" s="23">
        <v>56</v>
      </c>
      <c r="E47" s="23">
        <v>47</v>
      </c>
      <c r="F47" s="23">
        <v>56</v>
      </c>
      <c r="G47" s="23"/>
      <c r="H47" s="23"/>
      <c r="I47" s="23"/>
      <c r="J47" s="28">
        <f t="shared" si="7"/>
        <v>159</v>
      </c>
      <c r="K47" s="28"/>
    </row>
    <row r="48" spans="1:11" ht="41.25" customHeight="1">
      <c r="A48" s="103"/>
      <c r="B48" s="98"/>
      <c r="C48" s="33" t="s">
        <v>60</v>
      </c>
      <c r="D48" s="23">
        <v>145</v>
      </c>
      <c r="E48" s="23">
        <v>55</v>
      </c>
      <c r="F48" s="23">
        <v>120</v>
      </c>
      <c r="G48" s="23"/>
      <c r="H48" s="23"/>
      <c r="I48" s="23"/>
      <c r="J48" s="28">
        <f t="shared" si="7"/>
        <v>320</v>
      </c>
      <c r="K48" s="28"/>
    </row>
    <row r="49" spans="1:11" ht="41.25" customHeight="1">
      <c r="A49" s="103"/>
      <c r="B49" s="98"/>
      <c r="C49" s="34" t="s">
        <v>43</v>
      </c>
      <c r="D49" s="23">
        <v>56</v>
      </c>
      <c r="E49" s="23">
        <v>48</v>
      </c>
      <c r="F49" s="23">
        <v>56</v>
      </c>
      <c r="G49" s="23"/>
      <c r="H49" s="23"/>
      <c r="I49" s="23"/>
      <c r="J49" s="28">
        <f t="shared" si="7"/>
        <v>160</v>
      </c>
      <c r="K49" s="28"/>
    </row>
    <row r="50" spans="1:11" ht="41.25" customHeight="1">
      <c r="A50" s="103"/>
      <c r="B50" s="99"/>
      <c r="C50" s="33" t="s">
        <v>61</v>
      </c>
      <c r="D50" s="23">
        <v>56</v>
      </c>
      <c r="E50" s="23">
        <v>45</v>
      </c>
      <c r="F50" s="23">
        <v>56</v>
      </c>
      <c r="G50" s="23"/>
      <c r="H50" s="23"/>
      <c r="I50" s="23"/>
      <c r="J50" s="28">
        <f t="shared" si="7"/>
        <v>157</v>
      </c>
      <c r="K50" s="28"/>
    </row>
    <row r="51" spans="1:11">
      <c r="A51" s="103"/>
      <c r="B51" s="36"/>
      <c r="C51" s="19"/>
      <c r="D51" s="25">
        <f>SUM(D45:D50)</f>
        <v>589</v>
      </c>
      <c r="E51" s="25">
        <f t="shared" ref="E51:I51" si="11">SUM(E45:E50)</f>
        <v>372</v>
      </c>
      <c r="F51" s="25">
        <f t="shared" si="11"/>
        <v>479</v>
      </c>
      <c r="G51" s="25">
        <f t="shared" si="11"/>
        <v>0</v>
      </c>
      <c r="H51" s="25">
        <f t="shared" si="11"/>
        <v>0</v>
      </c>
      <c r="I51" s="25">
        <f t="shared" si="11"/>
        <v>0</v>
      </c>
      <c r="J51" s="25">
        <f t="shared" si="7"/>
        <v>1440</v>
      </c>
      <c r="K51" s="28"/>
    </row>
    <row r="52" spans="1:11" ht="42.75" customHeight="1">
      <c r="A52" s="103">
        <v>9</v>
      </c>
      <c r="B52" s="97" t="s">
        <v>62</v>
      </c>
      <c r="C52" s="34" t="s">
        <v>63</v>
      </c>
      <c r="D52" s="23"/>
      <c r="E52" s="23"/>
      <c r="F52" s="23">
        <v>511</v>
      </c>
      <c r="G52" s="23">
        <v>412</v>
      </c>
      <c r="H52" s="23">
        <v>146</v>
      </c>
      <c r="I52" s="23"/>
      <c r="J52" s="28">
        <f t="shared" si="7"/>
        <v>1069</v>
      </c>
      <c r="K52" s="28"/>
    </row>
    <row r="53" spans="1:11" ht="42.75" customHeight="1">
      <c r="A53" s="103"/>
      <c r="B53" s="98"/>
      <c r="C53" s="33" t="s">
        <v>64</v>
      </c>
      <c r="D53" s="23"/>
      <c r="E53" s="23"/>
      <c r="F53" s="23"/>
      <c r="G53" s="23">
        <v>41</v>
      </c>
      <c r="H53" s="23"/>
      <c r="I53" s="23"/>
      <c r="J53" s="28">
        <f t="shared" si="7"/>
        <v>41</v>
      </c>
      <c r="K53" s="28"/>
    </row>
    <row r="54" spans="1:11" ht="42.75" customHeight="1">
      <c r="A54" s="103"/>
      <c r="B54" s="99"/>
      <c r="C54" s="33" t="s">
        <v>65</v>
      </c>
      <c r="D54" s="23"/>
      <c r="E54" s="23"/>
      <c r="F54" s="23">
        <v>601</v>
      </c>
      <c r="G54" s="23">
        <v>445</v>
      </c>
      <c r="H54" s="23">
        <v>160</v>
      </c>
      <c r="I54" s="23"/>
      <c r="J54" s="28">
        <f t="shared" si="7"/>
        <v>1206</v>
      </c>
      <c r="K54" s="28"/>
    </row>
    <row r="55" spans="1:11">
      <c r="A55" s="103"/>
      <c r="B55" s="36"/>
      <c r="C55" s="19"/>
      <c r="D55" s="25">
        <f>SUM(D52:D54)</f>
        <v>0</v>
      </c>
      <c r="E55" s="25">
        <f t="shared" ref="E55:I55" si="12">SUM(E52:E54)</f>
        <v>0</v>
      </c>
      <c r="F55" s="25">
        <f t="shared" si="12"/>
        <v>1112</v>
      </c>
      <c r="G55" s="25">
        <f t="shared" si="12"/>
        <v>898</v>
      </c>
      <c r="H55" s="25">
        <f t="shared" si="12"/>
        <v>306</v>
      </c>
      <c r="I55" s="25">
        <f t="shared" si="12"/>
        <v>0</v>
      </c>
      <c r="J55" s="25">
        <f t="shared" si="7"/>
        <v>2316</v>
      </c>
      <c r="K55" s="28"/>
    </row>
    <row r="56" spans="1:11" ht="42.75" customHeight="1">
      <c r="A56" s="103">
        <v>10</v>
      </c>
      <c r="B56" s="97" t="s">
        <v>66</v>
      </c>
      <c r="C56" s="33" t="s">
        <v>67</v>
      </c>
      <c r="D56" s="23"/>
      <c r="E56" s="23"/>
      <c r="F56" s="23">
        <v>511</v>
      </c>
      <c r="G56" s="23">
        <v>412</v>
      </c>
      <c r="H56" s="23">
        <v>146</v>
      </c>
      <c r="I56" s="23"/>
      <c r="J56" s="28">
        <f t="shared" si="7"/>
        <v>1069</v>
      </c>
      <c r="K56" s="28"/>
    </row>
    <row r="57" spans="1:11" ht="37.5" customHeight="1">
      <c r="A57" s="103"/>
      <c r="B57" s="98"/>
      <c r="C57" s="33" t="s">
        <v>68</v>
      </c>
      <c r="D57" s="23"/>
      <c r="E57" s="23"/>
      <c r="F57" s="23"/>
      <c r="G57" s="23">
        <v>41</v>
      </c>
      <c r="H57" s="23"/>
      <c r="I57" s="23"/>
      <c r="J57" s="28">
        <f t="shared" si="7"/>
        <v>41</v>
      </c>
      <c r="K57" s="28"/>
    </row>
    <row r="58" spans="1:11" ht="37.5" customHeight="1">
      <c r="A58" s="103"/>
      <c r="B58" s="99"/>
      <c r="C58" s="33" t="s">
        <v>69</v>
      </c>
      <c r="D58" s="23"/>
      <c r="E58" s="23"/>
      <c r="F58" s="23">
        <v>601</v>
      </c>
      <c r="G58" s="23">
        <v>445</v>
      </c>
      <c r="H58" s="23">
        <v>160</v>
      </c>
      <c r="I58" s="23"/>
      <c r="J58" s="28">
        <f t="shared" si="7"/>
        <v>1206</v>
      </c>
      <c r="K58" s="28"/>
    </row>
    <row r="59" spans="1:11">
      <c r="A59" s="103"/>
      <c r="B59" s="36"/>
      <c r="C59" s="19"/>
      <c r="D59" s="25">
        <f>SUM(D56:D58)</f>
        <v>0</v>
      </c>
      <c r="E59" s="25">
        <f t="shared" ref="E59" si="13">SUM(E56:E58)</f>
        <v>0</v>
      </c>
      <c r="F59" s="25">
        <f t="shared" ref="F59" si="14">SUM(F56:F58)</f>
        <v>1112</v>
      </c>
      <c r="G59" s="25">
        <f t="shared" ref="G59" si="15">SUM(G56:G58)</f>
        <v>898</v>
      </c>
      <c r="H59" s="25">
        <f t="shared" ref="H59" si="16">SUM(H56:H58)</f>
        <v>306</v>
      </c>
      <c r="I59" s="25">
        <f t="shared" ref="I59" si="17">SUM(I56:I58)</f>
        <v>0</v>
      </c>
      <c r="J59" s="25">
        <f t="shared" si="7"/>
        <v>2316</v>
      </c>
      <c r="K59" s="28"/>
    </row>
    <row r="60" spans="1:11" ht="37.5" customHeight="1">
      <c r="A60" s="103">
        <v>11</v>
      </c>
      <c r="B60" s="97" t="s">
        <v>70</v>
      </c>
      <c r="C60" s="34" t="s">
        <v>47</v>
      </c>
      <c r="D60" s="23"/>
      <c r="E60" s="23"/>
      <c r="F60" s="23"/>
      <c r="G60" s="23">
        <v>153</v>
      </c>
      <c r="H60" s="23">
        <v>241</v>
      </c>
      <c r="I60" s="23">
        <v>128</v>
      </c>
      <c r="J60" s="28">
        <f t="shared" si="7"/>
        <v>522</v>
      </c>
      <c r="K60" s="28"/>
    </row>
    <row r="61" spans="1:11" ht="37.5" customHeight="1">
      <c r="A61" s="103"/>
      <c r="B61" s="98"/>
      <c r="C61" s="33" t="s">
        <v>71</v>
      </c>
      <c r="D61" s="23"/>
      <c r="E61" s="23"/>
      <c r="F61" s="23"/>
      <c r="G61" s="23">
        <v>339</v>
      </c>
      <c r="H61" s="23">
        <v>303</v>
      </c>
      <c r="I61" s="23">
        <v>255</v>
      </c>
      <c r="J61" s="28">
        <f t="shared" si="7"/>
        <v>897</v>
      </c>
      <c r="K61" s="28"/>
    </row>
    <row r="62" spans="1:11" ht="37.5" customHeight="1">
      <c r="A62" s="103"/>
      <c r="B62" s="98"/>
      <c r="C62" s="33" t="s">
        <v>72</v>
      </c>
      <c r="D62" s="23"/>
      <c r="E62" s="23"/>
      <c r="F62" s="23"/>
      <c r="G62" s="23">
        <v>172</v>
      </c>
      <c r="H62" s="23">
        <v>153</v>
      </c>
      <c r="I62" s="23">
        <v>171</v>
      </c>
      <c r="J62" s="28">
        <f t="shared" si="7"/>
        <v>496</v>
      </c>
      <c r="K62" s="28"/>
    </row>
    <row r="63" spans="1:11" ht="37.5" customHeight="1">
      <c r="A63" s="103"/>
      <c r="B63" s="99"/>
      <c r="C63" s="34" t="s">
        <v>49</v>
      </c>
      <c r="D63" s="23"/>
      <c r="E63" s="23"/>
      <c r="F63" s="23"/>
      <c r="G63" s="23">
        <v>654</v>
      </c>
      <c r="H63" s="23">
        <v>428</v>
      </c>
      <c r="I63" s="23">
        <v>278</v>
      </c>
      <c r="J63" s="28">
        <f t="shared" si="7"/>
        <v>1360</v>
      </c>
      <c r="K63" s="28"/>
    </row>
    <row r="64" spans="1:11">
      <c r="A64" s="103"/>
      <c r="B64" s="36"/>
      <c r="C64" s="19"/>
      <c r="D64" s="25">
        <f>SUM(D60:D63)</f>
        <v>0</v>
      </c>
      <c r="E64" s="25">
        <f t="shared" ref="E64:I64" si="18">SUM(E60:E63)</f>
        <v>0</v>
      </c>
      <c r="F64" s="25">
        <f t="shared" si="18"/>
        <v>0</v>
      </c>
      <c r="G64" s="25">
        <f t="shared" si="18"/>
        <v>1318</v>
      </c>
      <c r="H64" s="25">
        <f t="shared" si="18"/>
        <v>1125</v>
      </c>
      <c r="I64" s="25">
        <f t="shared" si="18"/>
        <v>832</v>
      </c>
      <c r="J64" s="25">
        <f t="shared" si="7"/>
        <v>3275</v>
      </c>
      <c r="K64" s="28"/>
    </row>
    <row r="65" spans="1:11" ht="40.5" customHeight="1">
      <c r="A65" s="103">
        <v>12</v>
      </c>
      <c r="B65" s="103" t="s">
        <v>73</v>
      </c>
      <c r="C65" s="33" t="s">
        <v>74</v>
      </c>
      <c r="D65" s="71"/>
      <c r="E65" s="71"/>
      <c r="F65" s="71"/>
      <c r="G65" s="71">
        <v>17</v>
      </c>
      <c r="H65" s="71">
        <v>164</v>
      </c>
      <c r="I65" s="71">
        <v>64</v>
      </c>
      <c r="J65" s="72">
        <f t="shared" si="7"/>
        <v>245</v>
      </c>
      <c r="K65" s="76"/>
    </row>
    <row r="66" spans="1:11" ht="40.5" customHeight="1">
      <c r="A66" s="103"/>
      <c r="B66" s="103"/>
      <c r="C66" s="33" t="s">
        <v>75</v>
      </c>
      <c r="D66" s="71"/>
      <c r="E66" s="71"/>
      <c r="F66" s="71"/>
      <c r="G66" s="71">
        <v>44</v>
      </c>
      <c r="H66" s="71">
        <v>93</v>
      </c>
      <c r="I66" s="71"/>
      <c r="J66" s="72">
        <f t="shared" si="7"/>
        <v>137</v>
      </c>
      <c r="K66" s="76"/>
    </row>
    <row r="67" spans="1:11" ht="40.5" customHeight="1">
      <c r="A67" s="103"/>
      <c r="B67" s="103"/>
      <c r="C67" s="33" t="s">
        <v>76</v>
      </c>
      <c r="D67" s="71"/>
      <c r="E67" s="71"/>
      <c r="F67" s="71"/>
      <c r="G67" s="71">
        <v>222</v>
      </c>
      <c r="H67" s="71">
        <v>146</v>
      </c>
      <c r="I67" s="71">
        <v>33</v>
      </c>
      <c r="J67" s="72">
        <f t="shared" si="7"/>
        <v>401</v>
      </c>
      <c r="K67" s="76"/>
    </row>
    <row r="68" spans="1:11" ht="40.5" customHeight="1">
      <c r="A68" s="103"/>
      <c r="B68" s="103"/>
      <c r="C68" s="34" t="s">
        <v>77</v>
      </c>
      <c r="D68" s="71"/>
      <c r="E68" s="71"/>
      <c r="F68" s="71"/>
      <c r="G68" s="71">
        <v>180</v>
      </c>
      <c r="H68" s="71">
        <v>28</v>
      </c>
      <c r="I68" s="71"/>
      <c r="J68" s="72">
        <f t="shared" ref="J68:J94" si="19">SUM(D68:I68)</f>
        <v>208</v>
      </c>
      <c r="K68" s="28"/>
    </row>
    <row r="69" spans="1:11" ht="40.5" customHeight="1">
      <c r="A69" s="103"/>
      <c r="B69" s="103"/>
      <c r="C69" s="34" t="s">
        <v>43</v>
      </c>
      <c r="D69" s="71"/>
      <c r="E69" s="71"/>
      <c r="F69" s="71"/>
      <c r="G69" s="71">
        <v>220</v>
      </c>
      <c r="H69" s="71">
        <v>132</v>
      </c>
      <c r="I69" s="71">
        <v>57</v>
      </c>
      <c r="J69" s="72">
        <f t="shared" si="19"/>
        <v>409</v>
      </c>
      <c r="K69" s="76"/>
    </row>
    <row r="70" spans="1:11" ht="18" customHeight="1">
      <c r="A70" s="103"/>
      <c r="B70" s="38"/>
      <c r="C70" s="19"/>
      <c r="D70" s="25">
        <f t="shared" ref="D70:I70" si="20">SUM(D65:D69)</f>
        <v>0</v>
      </c>
      <c r="E70" s="25">
        <f t="shared" si="20"/>
        <v>0</v>
      </c>
      <c r="F70" s="25">
        <f t="shared" si="20"/>
        <v>0</v>
      </c>
      <c r="G70" s="25">
        <f t="shared" si="20"/>
        <v>683</v>
      </c>
      <c r="H70" s="25">
        <f t="shared" si="20"/>
        <v>563</v>
      </c>
      <c r="I70" s="25">
        <f t="shared" si="20"/>
        <v>154</v>
      </c>
      <c r="J70" s="25">
        <f t="shared" si="19"/>
        <v>1400</v>
      </c>
      <c r="K70" s="28"/>
    </row>
    <row r="71" spans="1:11" ht="40.5" customHeight="1">
      <c r="A71" s="103">
        <v>13</v>
      </c>
      <c r="B71" s="97" t="s">
        <v>78</v>
      </c>
      <c r="C71" s="33" t="s">
        <v>79</v>
      </c>
      <c r="D71" s="23"/>
      <c r="E71" s="23"/>
      <c r="F71" s="23"/>
      <c r="G71" s="23">
        <v>107</v>
      </c>
      <c r="H71" s="23"/>
      <c r="I71" s="23">
        <v>10</v>
      </c>
      <c r="J71" s="28">
        <f t="shared" si="19"/>
        <v>117</v>
      </c>
      <c r="K71" s="28"/>
    </row>
    <row r="72" spans="1:11" ht="40.5" customHeight="1">
      <c r="A72" s="103"/>
      <c r="B72" s="98"/>
      <c r="C72" s="33" t="s">
        <v>80</v>
      </c>
      <c r="D72" s="23"/>
      <c r="E72" s="23"/>
      <c r="F72" s="23"/>
      <c r="G72" s="23">
        <v>162</v>
      </c>
      <c r="H72" s="23">
        <v>177</v>
      </c>
      <c r="I72" s="23">
        <v>20</v>
      </c>
      <c r="J72" s="28">
        <f t="shared" si="19"/>
        <v>359</v>
      </c>
      <c r="K72" s="28"/>
    </row>
    <row r="73" spans="1:11" ht="40.5" customHeight="1">
      <c r="A73" s="103"/>
      <c r="B73" s="98"/>
      <c r="C73" s="33" t="s">
        <v>81</v>
      </c>
      <c r="D73" s="23"/>
      <c r="E73" s="23"/>
      <c r="F73" s="23"/>
      <c r="G73" s="23">
        <v>106</v>
      </c>
      <c r="H73" s="23">
        <v>102</v>
      </c>
      <c r="I73" s="23"/>
      <c r="J73" s="28">
        <f t="shared" si="19"/>
        <v>208</v>
      </c>
      <c r="K73" s="28"/>
    </row>
    <row r="74" spans="1:11" ht="40.5" customHeight="1">
      <c r="A74" s="103"/>
      <c r="B74" s="99"/>
      <c r="C74" s="33" t="s">
        <v>82</v>
      </c>
      <c r="D74" s="23"/>
      <c r="E74" s="23"/>
      <c r="F74" s="23"/>
      <c r="G74" s="23">
        <v>200</v>
      </c>
      <c r="H74" s="23">
        <v>500</v>
      </c>
      <c r="I74" s="23">
        <v>293</v>
      </c>
      <c r="J74" s="28">
        <f t="shared" si="19"/>
        <v>993</v>
      </c>
      <c r="K74" s="28"/>
    </row>
    <row r="75" spans="1:11">
      <c r="A75" s="103"/>
      <c r="B75" s="36"/>
      <c r="C75" s="19"/>
      <c r="D75" s="25">
        <f>SUM(D71:D74)</f>
        <v>0</v>
      </c>
      <c r="E75" s="25">
        <f t="shared" ref="E75" si="21">SUM(E71:E74)</f>
        <v>0</v>
      </c>
      <c r="F75" s="25">
        <f t="shared" ref="F75" si="22">SUM(F71:F74)</f>
        <v>0</v>
      </c>
      <c r="G75" s="25">
        <f t="shared" ref="G75" si="23">SUM(G71:G74)</f>
        <v>575</v>
      </c>
      <c r="H75" s="25">
        <f t="shared" ref="H75" si="24">SUM(H71:H74)</f>
        <v>779</v>
      </c>
      <c r="I75" s="25">
        <f t="shared" ref="I75" si="25">SUM(I71:I74)</f>
        <v>323</v>
      </c>
      <c r="J75" s="25">
        <f t="shared" si="19"/>
        <v>1677</v>
      </c>
      <c r="K75" s="28"/>
    </row>
    <row r="76" spans="1:11" ht="39" customHeight="1">
      <c r="A76" s="103">
        <v>14</v>
      </c>
      <c r="B76" s="97" t="s">
        <v>83</v>
      </c>
      <c r="C76" s="33" t="s">
        <v>84</v>
      </c>
      <c r="D76" s="23">
        <v>72</v>
      </c>
      <c r="E76" s="23">
        <v>210</v>
      </c>
      <c r="F76" s="23">
        <v>310</v>
      </c>
      <c r="G76" s="23">
        <v>130</v>
      </c>
      <c r="H76" s="23"/>
      <c r="I76" s="23"/>
      <c r="J76" s="28">
        <f t="shared" si="19"/>
        <v>722</v>
      </c>
      <c r="K76" s="76"/>
    </row>
    <row r="77" spans="1:11" ht="39" customHeight="1">
      <c r="A77" s="103"/>
      <c r="B77" s="98"/>
      <c r="C77" s="34" t="s">
        <v>85</v>
      </c>
      <c r="D77" s="23">
        <v>463</v>
      </c>
      <c r="E77" s="23">
        <v>454</v>
      </c>
      <c r="F77" s="23">
        <v>243</v>
      </c>
      <c r="G77" s="23"/>
      <c r="H77" s="23"/>
      <c r="I77" s="23"/>
      <c r="J77" s="28">
        <f t="shared" si="19"/>
        <v>1160</v>
      </c>
      <c r="K77" s="76"/>
    </row>
    <row r="78" spans="1:11">
      <c r="A78" s="103"/>
      <c r="B78" s="36"/>
      <c r="C78" s="19"/>
      <c r="D78" s="25">
        <f t="shared" ref="D78:I78" si="26">SUM(D76:D77)</f>
        <v>535</v>
      </c>
      <c r="E78" s="25">
        <f t="shared" si="26"/>
        <v>664</v>
      </c>
      <c r="F78" s="25">
        <f t="shared" si="26"/>
        <v>553</v>
      </c>
      <c r="G78" s="25">
        <f t="shared" si="26"/>
        <v>130</v>
      </c>
      <c r="H78" s="25">
        <f t="shared" si="26"/>
        <v>0</v>
      </c>
      <c r="I78" s="25">
        <f t="shared" si="26"/>
        <v>0</v>
      </c>
      <c r="J78" s="25">
        <f t="shared" si="19"/>
        <v>1882</v>
      </c>
      <c r="K78" s="28"/>
    </row>
    <row r="79" spans="1:11" ht="45" customHeight="1">
      <c r="A79" s="103">
        <v>15</v>
      </c>
      <c r="B79" s="97" t="s">
        <v>86</v>
      </c>
      <c r="C79" s="39" t="s">
        <v>87</v>
      </c>
      <c r="D79" s="23"/>
      <c r="E79" s="23">
        <v>85</v>
      </c>
      <c r="F79" s="23">
        <v>342</v>
      </c>
      <c r="G79" s="23">
        <v>221</v>
      </c>
      <c r="H79" s="23">
        <v>314</v>
      </c>
      <c r="I79" s="23"/>
      <c r="J79" s="28">
        <f t="shared" si="19"/>
        <v>962</v>
      </c>
      <c r="K79" s="28"/>
    </row>
    <row r="80" spans="1:11" ht="45" customHeight="1">
      <c r="A80" s="103"/>
      <c r="B80" s="98"/>
      <c r="C80" s="34" t="s">
        <v>88</v>
      </c>
      <c r="D80" s="23">
        <v>126</v>
      </c>
      <c r="E80" s="23">
        <v>257</v>
      </c>
      <c r="F80" s="23">
        <v>170</v>
      </c>
      <c r="G80" s="23">
        <v>251</v>
      </c>
      <c r="H80" s="23">
        <v>305</v>
      </c>
      <c r="I80" s="23"/>
      <c r="J80" s="28">
        <f t="shared" si="19"/>
        <v>1109</v>
      </c>
      <c r="K80" s="28"/>
    </row>
    <row r="81" spans="1:11" ht="45" customHeight="1">
      <c r="A81" s="103"/>
      <c r="B81" s="98"/>
      <c r="C81" s="34" t="s">
        <v>89</v>
      </c>
      <c r="D81" s="23">
        <v>30</v>
      </c>
      <c r="E81" s="23">
        <v>23</v>
      </c>
      <c r="F81" s="23">
        <v>61</v>
      </c>
      <c r="G81" s="23">
        <v>56</v>
      </c>
      <c r="H81" s="23">
        <v>61</v>
      </c>
      <c r="I81" s="23"/>
      <c r="J81" s="28">
        <f t="shared" si="19"/>
        <v>231</v>
      </c>
      <c r="K81" s="28"/>
    </row>
    <row r="82" spans="1:11" ht="45" customHeight="1">
      <c r="A82" s="103"/>
      <c r="B82" s="98"/>
      <c r="C82" s="33" t="s">
        <v>90</v>
      </c>
      <c r="D82" s="23">
        <v>8</v>
      </c>
      <c r="E82" s="23"/>
      <c r="F82" s="23">
        <v>24</v>
      </c>
      <c r="G82" s="23">
        <v>34</v>
      </c>
      <c r="H82" s="23">
        <v>53</v>
      </c>
      <c r="I82" s="23"/>
      <c r="J82" s="28">
        <f t="shared" si="19"/>
        <v>119</v>
      </c>
      <c r="K82" s="28"/>
    </row>
    <row r="83" spans="1:11" ht="45" customHeight="1">
      <c r="A83" s="103"/>
      <c r="B83" s="98"/>
      <c r="C83" s="33" t="s">
        <v>91</v>
      </c>
      <c r="D83" s="23">
        <v>29</v>
      </c>
      <c r="E83" s="23">
        <v>17</v>
      </c>
      <c r="F83" s="23">
        <v>55</v>
      </c>
      <c r="G83" s="23">
        <v>32</v>
      </c>
      <c r="H83" s="23">
        <v>74</v>
      </c>
      <c r="I83" s="23"/>
      <c r="J83" s="28">
        <f t="shared" si="19"/>
        <v>207</v>
      </c>
      <c r="K83" s="28"/>
    </row>
    <row r="84" spans="1:11" ht="45" customHeight="1">
      <c r="A84" s="103"/>
      <c r="B84" s="98"/>
      <c r="C84" s="33" t="s">
        <v>92</v>
      </c>
      <c r="D84" s="23"/>
      <c r="E84" s="23"/>
      <c r="F84" s="23">
        <v>66</v>
      </c>
      <c r="G84" s="23"/>
      <c r="H84" s="23"/>
      <c r="I84" s="23"/>
      <c r="J84" s="28">
        <f t="shared" si="19"/>
        <v>66</v>
      </c>
      <c r="K84" s="28"/>
    </row>
    <row r="85" spans="1:11" ht="45" customHeight="1">
      <c r="A85" s="103"/>
      <c r="B85" s="98"/>
      <c r="C85" s="33" t="s">
        <v>93</v>
      </c>
      <c r="D85" s="23">
        <v>89</v>
      </c>
      <c r="E85" s="23">
        <v>99</v>
      </c>
      <c r="F85" s="23">
        <v>16</v>
      </c>
      <c r="G85" s="23">
        <v>105</v>
      </c>
      <c r="H85" s="23">
        <v>87</v>
      </c>
      <c r="I85" s="23"/>
      <c r="J85" s="28">
        <f t="shared" si="19"/>
        <v>396</v>
      </c>
      <c r="K85" s="28"/>
    </row>
    <row r="86" spans="1:11" ht="45" customHeight="1">
      <c r="A86" s="103"/>
      <c r="B86" s="98"/>
      <c r="C86" s="34" t="s">
        <v>94</v>
      </c>
      <c r="D86" s="23"/>
      <c r="E86" s="23"/>
      <c r="F86" s="23">
        <v>165</v>
      </c>
      <c r="G86" s="23">
        <v>38</v>
      </c>
      <c r="H86" s="23">
        <v>28</v>
      </c>
      <c r="I86" s="23"/>
      <c r="J86" s="28">
        <f t="shared" si="19"/>
        <v>231</v>
      </c>
      <c r="K86" s="28"/>
    </row>
    <row r="87" spans="1:11" ht="45" customHeight="1">
      <c r="A87" s="103"/>
      <c r="B87" s="99"/>
      <c r="C87" s="33" t="s">
        <v>95</v>
      </c>
      <c r="D87" s="23">
        <v>27</v>
      </c>
      <c r="E87" s="23">
        <v>18</v>
      </c>
      <c r="F87" s="23">
        <v>54</v>
      </c>
      <c r="G87" s="23"/>
      <c r="H87" s="23"/>
      <c r="I87" s="23"/>
      <c r="J87" s="28">
        <f t="shared" si="19"/>
        <v>99</v>
      </c>
      <c r="K87" s="28"/>
    </row>
    <row r="88" spans="1:11">
      <c r="A88" s="103"/>
      <c r="B88" s="36"/>
      <c r="C88" s="19"/>
      <c r="D88" s="25">
        <f>SUM(D79:D87)</f>
        <v>309</v>
      </c>
      <c r="E88" s="25">
        <f t="shared" ref="E88:I88" si="27">SUM(E79:E87)</f>
        <v>499</v>
      </c>
      <c r="F88" s="25">
        <f t="shared" si="27"/>
        <v>953</v>
      </c>
      <c r="G88" s="25">
        <f t="shared" si="27"/>
        <v>737</v>
      </c>
      <c r="H88" s="25">
        <f t="shared" si="27"/>
        <v>922</v>
      </c>
      <c r="I88" s="25">
        <f t="shared" si="27"/>
        <v>0</v>
      </c>
      <c r="J88" s="25">
        <f t="shared" si="19"/>
        <v>3420</v>
      </c>
      <c r="K88" s="28"/>
    </row>
    <row r="89" spans="1:11" ht="45.75" customHeight="1">
      <c r="A89" s="103">
        <v>16</v>
      </c>
      <c r="B89" s="103" t="s">
        <v>96</v>
      </c>
      <c r="C89" s="34" t="s">
        <v>97</v>
      </c>
      <c r="D89" s="23">
        <v>111</v>
      </c>
      <c r="E89" s="23">
        <v>116</v>
      </c>
      <c r="F89" s="23">
        <v>114</v>
      </c>
      <c r="G89" s="23"/>
      <c r="H89" s="23"/>
      <c r="I89" s="23"/>
      <c r="J89" s="28">
        <f t="shared" si="19"/>
        <v>341</v>
      </c>
      <c r="K89" s="28"/>
    </row>
    <row r="90" spans="1:11" ht="45.75" customHeight="1">
      <c r="A90" s="103"/>
      <c r="B90" s="103"/>
      <c r="C90" s="33" t="s">
        <v>98</v>
      </c>
      <c r="D90" s="23">
        <v>101</v>
      </c>
      <c r="E90" s="23">
        <v>84</v>
      </c>
      <c r="F90" s="23"/>
      <c r="G90" s="23"/>
      <c r="H90" s="23"/>
      <c r="I90" s="23"/>
      <c r="J90" s="28">
        <f t="shared" si="19"/>
        <v>185</v>
      </c>
      <c r="K90" s="28"/>
    </row>
    <row r="91" spans="1:11" ht="45.75" customHeight="1">
      <c r="A91" s="103"/>
      <c r="B91" s="103"/>
      <c r="C91" s="33" t="s">
        <v>99</v>
      </c>
      <c r="D91" s="23"/>
      <c r="E91" s="23">
        <v>95</v>
      </c>
      <c r="F91" s="23">
        <v>100</v>
      </c>
      <c r="G91" s="23"/>
      <c r="H91" s="23"/>
      <c r="I91" s="23"/>
      <c r="J91" s="28">
        <f t="shared" si="19"/>
        <v>195</v>
      </c>
      <c r="K91" s="28"/>
    </row>
    <row r="92" spans="1:11" ht="45.75" customHeight="1">
      <c r="A92" s="103"/>
      <c r="B92" s="103"/>
      <c r="C92" s="34" t="s">
        <v>100</v>
      </c>
      <c r="D92" s="23">
        <v>83</v>
      </c>
      <c r="E92" s="23">
        <v>72</v>
      </c>
      <c r="F92" s="23">
        <v>84</v>
      </c>
      <c r="G92" s="23"/>
      <c r="H92" s="23"/>
      <c r="I92" s="23"/>
      <c r="J92" s="28">
        <f t="shared" si="19"/>
        <v>239</v>
      </c>
      <c r="K92" s="28"/>
    </row>
    <row r="93" spans="1:11" ht="45.75" customHeight="1">
      <c r="A93" s="103"/>
      <c r="B93" s="103"/>
      <c r="C93" s="33" t="s">
        <v>101</v>
      </c>
      <c r="D93" s="23">
        <v>79</v>
      </c>
      <c r="E93" s="23">
        <v>74</v>
      </c>
      <c r="F93" s="23">
        <v>82</v>
      </c>
      <c r="G93" s="23"/>
      <c r="H93" s="23"/>
      <c r="I93" s="23"/>
      <c r="J93" s="28">
        <f t="shared" si="19"/>
        <v>235</v>
      </c>
      <c r="K93" s="28"/>
    </row>
    <row r="94" spans="1:11">
      <c r="A94" s="103"/>
      <c r="B94" s="36"/>
      <c r="C94" s="19"/>
      <c r="D94" s="25">
        <f>SUM(D89:D93)</f>
        <v>374</v>
      </c>
      <c r="E94" s="25">
        <f t="shared" ref="E94:I94" si="28">SUM(E89:E93)</f>
        <v>441</v>
      </c>
      <c r="F94" s="25">
        <f t="shared" si="28"/>
        <v>380</v>
      </c>
      <c r="G94" s="25">
        <f t="shared" si="28"/>
        <v>0</v>
      </c>
      <c r="H94" s="25">
        <f t="shared" si="28"/>
        <v>0</v>
      </c>
      <c r="I94" s="25">
        <f t="shared" si="28"/>
        <v>0</v>
      </c>
      <c r="J94" s="25">
        <f t="shared" si="19"/>
        <v>1195</v>
      </c>
      <c r="K94" s="28"/>
    </row>
    <row r="95" spans="1:11">
      <c r="A95" s="21"/>
      <c r="B95" s="21"/>
      <c r="C95" s="21"/>
      <c r="D95" s="32"/>
      <c r="E95" s="32"/>
      <c r="F95" s="32"/>
      <c r="G95" s="32"/>
      <c r="H95" s="32"/>
      <c r="I95" s="32"/>
      <c r="J95" s="32"/>
      <c r="K95" s="32"/>
    </row>
    <row r="96" spans="1:11">
      <c r="A96" s="107" t="s">
        <v>202</v>
      </c>
      <c r="B96" s="107"/>
      <c r="C96" s="107"/>
      <c r="D96" s="38">
        <f t="shared" ref="D96:J96" si="29">D94+D88+D78+D75+D70+D64+D55+D59+D51+D44+D42+D35+D25+D21+D16</f>
        <v>6276</v>
      </c>
      <c r="E96" s="38">
        <f t="shared" si="29"/>
        <v>6214</v>
      </c>
      <c r="F96" s="38">
        <f t="shared" si="29"/>
        <v>9190</v>
      </c>
      <c r="G96" s="38">
        <f t="shared" si="29"/>
        <v>6989</v>
      </c>
      <c r="H96" s="38">
        <f t="shared" si="29"/>
        <v>5473</v>
      </c>
      <c r="I96" s="38">
        <f t="shared" si="29"/>
        <v>1875</v>
      </c>
      <c r="J96" s="38">
        <f t="shared" si="29"/>
        <v>36017</v>
      </c>
      <c r="K96" s="62"/>
    </row>
    <row r="99" spans="3:3">
      <c r="C99" s="10" t="s">
        <v>283</v>
      </c>
    </row>
    <row r="100" spans="3:3">
      <c r="C100" s="10">
        <v>36322</v>
      </c>
    </row>
    <row r="101" spans="3:3">
      <c r="C101" s="10">
        <v>23768</v>
      </c>
    </row>
    <row r="102" spans="3:3">
      <c r="C102" s="10">
        <v>36017</v>
      </c>
    </row>
    <row r="103" spans="3:3">
      <c r="C103" s="10" t="s">
        <v>284</v>
      </c>
    </row>
  </sheetData>
  <mergeCells count="39">
    <mergeCell ref="A96:C96"/>
    <mergeCell ref="A3:A4"/>
    <mergeCell ref="A5:A16"/>
    <mergeCell ref="A17:A21"/>
    <mergeCell ref="A22:A25"/>
    <mergeCell ref="A26:A35"/>
    <mergeCell ref="A36:A39"/>
    <mergeCell ref="A40:A42"/>
    <mergeCell ref="A43:A44"/>
    <mergeCell ref="A45:A51"/>
    <mergeCell ref="A52:A55"/>
    <mergeCell ref="B52:B54"/>
    <mergeCell ref="B36:B38"/>
    <mergeCell ref="B40:B41"/>
    <mergeCell ref="B5:B15"/>
    <mergeCell ref="B17:B20"/>
    <mergeCell ref="B71:B74"/>
    <mergeCell ref="A71:A75"/>
    <mergeCell ref="B76:B77"/>
    <mergeCell ref="A65:A70"/>
    <mergeCell ref="B65:B69"/>
    <mergeCell ref="B89:B93"/>
    <mergeCell ref="A89:A94"/>
    <mergeCell ref="A76:A78"/>
    <mergeCell ref="A79:A88"/>
    <mergeCell ref="B79:B87"/>
    <mergeCell ref="B60:B63"/>
    <mergeCell ref="B45:B50"/>
    <mergeCell ref="B22:B24"/>
    <mergeCell ref="B26:B34"/>
    <mergeCell ref="A1:K1"/>
    <mergeCell ref="B56:B58"/>
    <mergeCell ref="A56:A59"/>
    <mergeCell ref="A60:A64"/>
    <mergeCell ref="K3:K4"/>
    <mergeCell ref="B3:B4"/>
    <mergeCell ref="C3:C4"/>
    <mergeCell ref="D3:I3"/>
    <mergeCell ref="J3:J4"/>
  </mergeCells>
  <phoneticPr fontId="10" type="noConversion"/>
  <pageMargins left="0.70866141732283472" right="0.70866141732283472" top="0.74803149606299213" bottom="0.74803149606299213" header="0.31496062992125984" footer="0.31496062992125984"/>
  <pageSetup scale="70" orientation="portrait" horizontalDpi="4294967293" verticalDpi="4294967293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98"/>
  <sheetViews>
    <sheetView workbookViewId="0">
      <selection activeCell="M104" sqref="M104"/>
    </sheetView>
  </sheetViews>
  <sheetFormatPr defaultRowHeight="15"/>
  <cols>
    <col min="1" max="1" width="4.42578125" style="74" customWidth="1"/>
    <col min="2" max="2" width="18.140625" customWidth="1"/>
    <col min="3" max="3" width="28.5703125" customWidth="1"/>
    <col min="4" max="5" width="7.85546875" style="10" customWidth="1"/>
    <col min="6" max="6" width="8.7109375" style="10" customWidth="1"/>
    <col min="7" max="7" width="9" style="10" customWidth="1"/>
    <col min="8" max="10" width="7.85546875" style="10" customWidth="1"/>
    <col min="11" max="11" width="6.5703125" style="10" customWidth="1"/>
    <col min="12" max="12" width="7.140625" style="10" customWidth="1"/>
    <col min="13" max="13" width="9.28515625" style="10" customWidth="1"/>
    <col min="14" max="14" width="12" customWidth="1"/>
  </cols>
  <sheetData>
    <row r="1" spans="1:14" ht="39.75" customHeight="1">
      <c r="A1" s="109" t="s">
        <v>273</v>
      </c>
      <c r="B1" s="110"/>
      <c r="C1" s="110"/>
      <c r="D1" s="110"/>
      <c r="E1" s="110"/>
      <c r="F1" s="110"/>
      <c r="G1" s="110"/>
      <c r="H1" s="110"/>
      <c r="I1" s="110"/>
      <c r="J1" s="110"/>
      <c r="K1" s="110"/>
      <c r="L1" s="110"/>
      <c r="M1" s="110"/>
      <c r="N1" s="110"/>
    </row>
    <row r="3" spans="1:14" ht="20.25">
      <c r="A3" s="124" t="s">
        <v>11</v>
      </c>
      <c r="B3" s="125" t="s">
        <v>0</v>
      </c>
      <c r="C3" s="126" t="s">
        <v>1</v>
      </c>
      <c r="D3" s="121" t="s">
        <v>15</v>
      </c>
      <c r="E3" s="122"/>
      <c r="F3" s="122"/>
      <c r="G3" s="122"/>
      <c r="H3" s="122"/>
      <c r="I3" s="122"/>
      <c r="J3" s="122"/>
      <c r="K3" s="122"/>
      <c r="L3" s="123"/>
      <c r="M3" s="104" t="s">
        <v>2</v>
      </c>
      <c r="N3" s="119" t="s">
        <v>3</v>
      </c>
    </row>
    <row r="4" spans="1:14" ht="15.75">
      <c r="A4" s="124"/>
      <c r="B4" s="125"/>
      <c r="C4" s="126"/>
      <c r="D4" s="11" t="s">
        <v>216</v>
      </c>
      <c r="E4" s="11" t="s">
        <v>4</v>
      </c>
      <c r="F4" s="11" t="s">
        <v>13</v>
      </c>
      <c r="G4" s="11" t="s">
        <v>5</v>
      </c>
      <c r="H4" s="11" t="s">
        <v>6</v>
      </c>
      <c r="I4" s="11" t="s">
        <v>7</v>
      </c>
      <c r="J4" s="11" t="s">
        <v>8</v>
      </c>
      <c r="K4" s="11" t="s">
        <v>9</v>
      </c>
      <c r="L4" s="11" t="s">
        <v>14</v>
      </c>
      <c r="M4" s="104"/>
      <c r="N4" s="119"/>
    </row>
    <row r="5" spans="1:14" ht="48.75" customHeight="1">
      <c r="A5" s="118">
        <v>1</v>
      </c>
      <c r="B5" s="116" t="s">
        <v>106</v>
      </c>
      <c r="C5" s="64" t="s">
        <v>107</v>
      </c>
      <c r="D5" s="23"/>
      <c r="E5" s="23">
        <v>73</v>
      </c>
      <c r="F5" s="23">
        <v>154</v>
      </c>
      <c r="G5" s="23">
        <v>158</v>
      </c>
      <c r="H5" s="23">
        <v>87</v>
      </c>
      <c r="I5" s="23"/>
      <c r="J5" s="23"/>
      <c r="K5" s="23"/>
      <c r="L5" s="23"/>
      <c r="M5" s="23">
        <f t="shared" ref="M5:M34" si="0">SUM(E5:L5)</f>
        <v>472</v>
      </c>
      <c r="N5" s="27"/>
    </row>
    <row r="6" spans="1:14" ht="48.75" customHeight="1">
      <c r="A6" s="111"/>
      <c r="B6" s="117"/>
      <c r="C6" s="64" t="s">
        <v>270</v>
      </c>
      <c r="D6" s="23"/>
      <c r="E6" s="23">
        <v>57</v>
      </c>
      <c r="F6" s="23">
        <v>132</v>
      </c>
      <c r="G6" s="23">
        <v>123</v>
      </c>
      <c r="H6" s="23">
        <v>78</v>
      </c>
      <c r="I6" s="23"/>
      <c r="J6" s="23"/>
      <c r="K6" s="23"/>
      <c r="L6" s="23"/>
      <c r="M6" s="23">
        <f t="shared" si="0"/>
        <v>390</v>
      </c>
      <c r="N6" s="27"/>
    </row>
    <row r="7" spans="1:14" ht="48.75" customHeight="1">
      <c r="A7" s="111"/>
      <c r="B7" s="117"/>
      <c r="C7" s="64" t="s">
        <v>104</v>
      </c>
      <c r="D7" s="23"/>
      <c r="E7" s="23">
        <v>62</v>
      </c>
      <c r="F7" s="23">
        <v>126</v>
      </c>
      <c r="G7" s="23">
        <v>130</v>
      </c>
      <c r="H7" s="23">
        <v>65</v>
      </c>
      <c r="I7" s="23"/>
      <c r="J7" s="23"/>
      <c r="K7" s="23"/>
      <c r="L7" s="23"/>
      <c r="M7" s="23">
        <f t="shared" si="0"/>
        <v>383</v>
      </c>
      <c r="N7" s="27"/>
    </row>
    <row r="8" spans="1:14" ht="48.75" customHeight="1">
      <c r="A8" s="111"/>
      <c r="B8" s="117"/>
      <c r="C8" s="64" t="s">
        <v>105</v>
      </c>
      <c r="D8" s="23"/>
      <c r="E8" s="23">
        <v>3</v>
      </c>
      <c r="F8" s="23">
        <v>11</v>
      </c>
      <c r="G8" s="23">
        <v>10</v>
      </c>
      <c r="H8" s="23">
        <v>5</v>
      </c>
      <c r="I8" s="23"/>
      <c r="J8" s="23"/>
      <c r="K8" s="23"/>
      <c r="L8" s="23"/>
      <c r="M8" s="23">
        <f t="shared" si="0"/>
        <v>29</v>
      </c>
      <c r="N8" s="27"/>
    </row>
    <row r="9" spans="1:14" ht="48.75" customHeight="1">
      <c r="A9" s="111"/>
      <c r="B9" s="117"/>
      <c r="C9" s="64" t="s">
        <v>271</v>
      </c>
      <c r="D9" s="23"/>
      <c r="E9" s="23">
        <v>54</v>
      </c>
      <c r="F9" s="23">
        <v>175</v>
      </c>
      <c r="G9" s="23">
        <v>176</v>
      </c>
      <c r="H9" s="23">
        <v>125</v>
      </c>
      <c r="I9" s="23"/>
      <c r="J9" s="23"/>
      <c r="K9" s="23"/>
      <c r="L9" s="23"/>
      <c r="M9" s="23">
        <f t="shared" si="0"/>
        <v>530</v>
      </c>
      <c r="N9" s="27"/>
    </row>
    <row r="10" spans="1:14" ht="48.75" customHeight="1">
      <c r="A10" s="111"/>
      <c r="B10" s="117"/>
      <c r="C10" s="64" t="s">
        <v>102</v>
      </c>
      <c r="D10" s="23"/>
      <c r="E10" s="23">
        <v>35</v>
      </c>
      <c r="F10" s="23">
        <v>83</v>
      </c>
      <c r="G10" s="23">
        <v>83</v>
      </c>
      <c r="H10" s="23">
        <v>47</v>
      </c>
      <c r="I10" s="23"/>
      <c r="J10" s="23"/>
      <c r="K10" s="23"/>
      <c r="L10" s="23"/>
      <c r="M10" s="23">
        <f t="shared" si="0"/>
        <v>248</v>
      </c>
      <c r="N10" s="27"/>
    </row>
    <row r="11" spans="1:14" ht="48.75" customHeight="1">
      <c r="A11" s="111"/>
      <c r="B11" s="117"/>
      <c r="C11" s="64" t="s">
        <v>108</v>
      </c>
      <c r="D11" s="23"/>
      <c r="E11" s="23">
        <v>37</v>
      </c>
      <c r="F11" s="23">
        <v>69</v>
      </c>
      <c r="G11" s="23">
        <v>75</v>
      </c>
      <c r="H11" s="23">
        <v>36</v>
      </c>
      <c r="I11" s="23"/>
      <c r="J11" s="23"/>
      <c r="K11" s="23"/>
      <c r="L11" s="23"/>
      <c r="M11" s="23">
        <f t="shared" si="0"/>
        <v>217</v>
      </c>
      <c r="N11" s="27"/>
    </row>
    <row r="12" spans="1:14" ht="48.75" customHeight="1">
      <c r="A12" s="111"/>
      <c r="B12" s="117"/>
      <c r="C12" s="64" t="s">
        <v>109</v>
      </c>
      <c r="D12" s="23"/>
      <c r="E12" s="23">
        <v>36</v>
      </c>
      <c r="F12" s="23">
        <v>71</v>
      </c>
      <c r="G12" s="23">
        <v>68</v>
      </c>
      <c r="H12" s="23">
        <v>30</v>
      </c>
      <c r="I12" s="23"/>
      <c r="J12" s="23"/>
      <c r="K12" s="23"/>
      <c r="L12" s="23"/>
      <c r="M12" s="23">
        <f t="shared" si="0"/>
        <v>205</v>
      </c>
      <c r="N12" s="27"/>
    </row>
    <row r="13" spans="1:14" ht="48.75" customHeight="1">
      <c r="A13" s="111"/>
      <c r="B13" s="117"/>
      <c r="C13" s="64" t="s">
        <v>110</v>
      </c>
      <c r="D13" s="23"/>
      <c r="E13" s="23"/>
      <c r="F13" s="23">
        <v>31</v>
      </c>
      <c r="G13" s="23">
        <v>35</v>
      </c>
      <c r="H13" s="23">
        <v>30</v>
      </c>
      <c r="I13" s="23"/>
      <c r="J13" s="23"/>
      <c r="K13" s="23"/>
      <c r="L13" s="23"/>
      <c r="M13" s="23">
        <f t="shared" si="0"/>
        <v>96</v>
      </c>
      <c r="N13" s="27"/>
    </row>
    <row r="14" spans="1:14" ht="48.75" customHeight="1">
      <c r="A14" s="111"/>
      <c r="B14" s="117"/>
      <c r="C14" s="64" t="s">
        <v>111</v>
      </c>
      <c r="D14" s="23"/>
      <c r="E14" s="23">
        <v>1</v>
      </c>
      <c r="F14" s="23">
        <v>24</v>
      </c>
      <c r="G14" s="23">
        <v>21</v>
      </c>
      <c r="H14" s="23">
        <v>24</v>
      </c>
      <c r="I14" s="23"/>
      <c r="J14" s="23"/>
      <c r="K14" s="23"/>
      <c r="L14" s="23"/>
      <c r="M14" s="23">
        <f t="shared" si="0"/>
        <v>70</v>
      </c>
      <c r="N14" s="27"/>
    </row>
    <row r="15" spans="1:14" ht="48.75" customHeight="1">
      <c r="A15" s="111"/>
      <c r="B15" s="117"/>
      <c r="C15" s="64" t="s">
        <v>112</v>
      </c>
      <c r="D15" s="23"/>
      <c r="E15" s="23">
        <v>26</v>
      </c>
      <c r="F15" s="23">
        <v>42</v>
      </c>
      <c r="G15" s="23">
        <v>45</v>
      </c>
      <c r="H15" s="23">
        <v>21</v>
      </c>
      <c r="I15" s="23"/>
      <c r="J15" s="23"/>
      <c r="K15" s="23"/>
      <c r="L15" s="23"/>
      <c r="M15" s="23">
        <f t="shared" si="0"/>
        <v>134</v>
      </c>
      <c r="N15" s="27"/>
    </row>
    <row r="16" spans="1:14" ht="48.75" customHeight="1">
      <c r="A16" s="111"/>
      <c r="B16" s="117"/>
      <c r="C16" s="64" t="s">
        <v>105</v>
      </c>
      <c r="D16" s="23"/>
      <c r="E16" s="23">
        <v>3</v>
      </c>
      <c r="F16" s="23">
        <v>11</v>
      </c>
      <c r="G16" s="23">
        <v>10</v>
      </c>
      <c r="H16" s="23">
        <v>5</v>
      </c>
      <c r="I16" s="23"/>
      <c r="J16" s="23"/>
      <c r="K16" s="23"/>
      <c r="L16" s="23"/>
      <c r="M16" s="23">
        <f t="shared" si="0"/>
        <v>29</v>
      </c>
      <c r="N16" s="27"/>
    </row>
    <row r="17" spans="1:14" ht="48.75" customHeight="1">
      <c r="A17" s="111"/>
      <c r="B17" s="120"/>
      <c r="C17" s="64" t="s">
        <v>113</v>
      </c>
      <c r="D17" s="23"/>
      <c r="E17" s="23">
        <v>10</v>
      </c>
      <c r="F17" s="23">
        <v>14</v>
      </c>
      <c r="G17" s="23">
        <v>17</v>
      </c>
      <c r="H17" s="23">
        <v>8</v>
      </c>
      <c r="I17" s="23"/>
      <c r="J17" s="23"/>
      <c r="K17" s="23"/>
      <c r="L17" s="23"/>
      <c r="M17" s="23">
        <f t="shared" si="0"/>
        <v>49</v>
      </c>
      <c r="N17" s="27"/>
    </row>
    <row r="18" spans="1:14" ht="16.5" customHeight="1">
      <c r="A18" s="112"/>
      <c r="B18" s="20"/>
      <c r="C18" s="24"/>
      <c r="D18" s="25"/>
      <c r="E18" s="25">
        <f t="shared" ref="E18:L18" si="1">SUM(E5:E17)</f>
        <v>397</v>
      </c>
      <c r="F18" s="25">
        <f t="shared" si="1"/>
        <v>943</v>
      </c>
      <c r="G18" s="25">
        <f t="shared" si="1"/>
        <v>951</v>
      </c>
      <c r="H18" s="25">
        <f t="shared" si="1"/>
        <v>561</v>
      </c>
      <c r="I18" s="25">
        <f t="shared" si="1"/>
        <v>0</v>
      </c>
      <c r="J18" s="25">
        <f t="shared" si="1"/>
        <v>0</v>
      </c>
      <c r="K18" s="25">
        <f t="shared" si="1"/>
        <v>0</v>
      </c>
      <c r="L18" s="25">
        <f t="shared" si="1"/>
        <v>0</v>
      </c>
      <c r="M18" s="25">
        <f t="shared" si="0"/>
        <v>2852</v>
      </c>
      <c r="N18" s="26"/>
    </row>
    <row r="19" spans="1:14" ht="45.75" customHeight="1">
      <c r="A19" s="118">
        <v>2</v>
      </c>
      <c r="B19" s="116" t="s">
        <v>115</v>
      </c>
      <c r="C19" s="65" t="s">
        <v>116</v>
      </c>
      <c r="D19" s="23"/>
      <c r="E19" s="23">
        <v>99</v>
      </c>
      <c r="F19" s="23">
        <v>92</v>
      </c>
      <c r="G19" s="23"/>
      <c r="H19" s="23"/>
      <c r="I19" s="23"/>
      <c r="J19" s="23"/>
      <c r="K19" s="23"/>
      <c r="L19" s="23"/>
      <c r="M19" s="23">
        <f t="shared" ref="M19:M22" si="2">SUM(E19:L19)</f>
        <v>191</v>
      </c>
      <c r="N19" s="27"/>
    </row>
    <row r="20" spans="1:14" ht="45.75" customHeight="1">
      <c r="A20" s="111"/>
      <c r="B20" s="117"/>
      <c r="C20" s="65" t="s">
        <v>117</v>
      </c>
      <c r="D20" s="23"/>
      <c r="E20" s="23">
        <v>89</v>
      </c>
      <c r="F20" s="23">
        <v>79</v>
      </c>
      <c r="G20" s="23">
        <v>53</v>
      </c>
      <c r="H20" s="23"/>
      <c r="I20" s="23"/>
      <c r="J20" s="23"/>
      <c r="K20" s="23"/>
      <c r="L20" s="23"/>
      <c r="M20" s="23">
        <f t="shared" si="2"/>
        <v>221</v>
      </c>
      <c r="N20" s="27"/>
    </row>
    <row r="21" spans="1:14" ht="45.75" customHeight="1">
      <c r="A21" s="111"/>
      <c r="B21" s="117"/>
      <c r="C21" s="65" t="s">
        <v>118</v>
      </c>
      <c r="D21" s="23"/>
      <c r="E21" s="23">
        <v>14</v>
      </c>
      <c r="F21" s="23">
        <v>14</v>
      </c>
      <c r="G21" s="23"/>
      <c r="H21" s="23"/>
      <c r="I21" s="23"/>
      <c r="J21" s="23"/>
      <c r="K21" s="23"/>
      <c r="L21" s="23"/>
      <c r="M21" s="23">
        <f t="shared" si="2"/>
        <v>28</v>
      </c>
      <c r="N21" s="27"/>
    </row>
    <row r="22" spans="1:14" ht="45.75" customHeight="1">
      <c r="A22" s="111"/>
      <c r="B22" s="117"/>
      <c r="C22" s="65" t="s">
        <v>119</v>
      </c>
      <c r="D22" s="23"/>
      <c r="E22" s="23">
        <v>20</v>
      </c>
      <c r="F22" s="23">
        <v>23</v>
      </c>
      <c r="G22" s="23"/>
      <c r="H22" s="23"/>
      <c r="I22" s="23"/>
      <c r="J22" s="23"/>
      <c r="K22" s="23"/>
      <c r="L22" s="23"/>
      <c r="M22" s="23">
        <f t="shared" si="2"/>
        <v>43</v>
      </c>
      <c r="N22" s="27"/>
    </row>
    <row r="23" spans="1:14" ht="16.5" customHeight="1">
      <c r="A23" s="112"/>
      <c r="B23" s="20"/>
      <c r="C23" s="24"/>
      <c r="D23" s="25"/>
      <c r="E23" s="25">
        <f t="shared" ref="E23:L23" si="3">SUM(E19:E22)</f>
        <v>222</v>
      </c>
      <c r="F23" s="25">
        <f t="shared" si="3"/>
        <v>208</v>
      </c>
      <c r="G23" s="25">
        <f t="shared" si="3"/>
        <v>53</v>
      </c>
      <c r="H23" s="25">
        <f t="shared" si="3"/>
        <v>0</v>
      </c>
      <c r="I23" s="25">
        <f t="shared" si="3"/>
        <v>0</v>
      </c>
      <c r="J23" s="25">
        <f t="shared" si="3"/>
        <v>0</v>
      </c>
      <c r="K23" s="25">
        <f t="shared" si="3"/>
        <v>0</v>
      </c>
      <c r="L23" s="25">
        <f t="shared" si="3"/>
        <v>0</v>
      </c>
      <c r="M23" s="25">
        <f t="shared" si="0"/>
        <v>483</v>
      </c>
      <c r="N23" s="26"/>
    </row>
    <row r="24" spans="1:14" ht="51" customHeight="1">
      <c r="A24" s="111">
        <v>3</v>
      </c>
      <c r="B24" s="113" t="s">
        <v>121</v>
      </c>
      <c r="C24" s="64" t="s">
        <v>122</v>
      </c>
      <c r="D24" s="23"/>
      <c r="E24" s="23"/>
      <c r="F24" s="23"/>
      <c r="G24" s="23">
        <v>46</v>
      </c>
      <c r="H24" s="23">
        <v>315</v>
      </c>
      <c r="I24" s="23">
        <v>199</v>
      </c>
      <c r="J24" s="23">
        <v>161</v>
      </c>
      <c r="K24" s="23"/>
      <c r="L24" s="23"/>
      <c r="M24" s="23">
        <f t="shared" si="0"/>
        <v>721</v>
      </c>
      <c r="N24" s="27"/>
    </row>
    <row r="25" spans="1:14" ht="51" customHeight="1">
      <c r="A25" s="111"/>
      <c r="B25" s="114"/>
      <c r="C25" s="64" t="s">
        <v>123</v>
      </c>
      <c r="D25" s="23"/>
      <c r="E25" s="23"/>
      <c r="F25" s="23"/>
      <c r="G25" s="23"/>
      <c r="H25" s="23">
        <v>301</v>
      </c>
      <c r="I25" s="23">
        <v>301</v>
      </c>
      <c r="J25" s="23">
        <v>150</v>
      </c>
      <c r="K25" s="23"/>
      <c r="L25" s="23"/>
      <c r="M25" s="23">
        <f t="shared" si="0"/>
        <v>752</v>
      </c>
      <c r="N25" s="27"/>
    </row>
    <row r="26" spans="1:14" ht="51" customHeight="1">
      <c r="A26" s="111"/>
      <c r="B26" s="114"/>
      <c r="C26" s="64" t="s">
        <v>125</v>
      </c>
      <c r="D26" s="23"/>
      <c r="E26" s="23"/>
      <c r="F26" s="23"/>
      <c r="G26" s="23"/>
      <c r="H26" s="23">
        <v>433</v>
      </c>
      <c r="I26" s="23">
        <v>436</v>
      </c>
      <c r="J26" s="23">
        <v>88</v>
      </c>
      <c r="K26" s="23"/>
      <c r="L26" s="23"/>
      <c r="M26" s="23">
        <f t="shared" si="0"/>
        <v>957</v>
      </c>
      <c r="N26" s="27"/>
    </row>
    <row r="27" spans="1:14" ht="51" customHeight="1">
      <c r="A27" s="111"/>
      <c r="B27" s="115"/>
      <c r="C27" s="64" t="s">
        <v>124</v>
      </c>
      <c r="D27" s="23"/>
      <c r="E27" s="23"/>
      <c r="F27" s="23"/>
      <c r="G27" s="23"/>
      <c r="H27" s="23">
        <v>220</v>
      </c>
      <c r="I27" s="23">
        <v>282</v>
      </c>
      <c r="J27" s="23">
        <v>155</v>
      </c>
      <c r="K27" s="23"/>
      <c r="L27" s="23"/>
      <c r="M27" s="23">
        <f t="shared" si="0"/>
        <v>657</v>
      </c>
      <c r="N27" s="27"/>
    </row>
    <row r="28" spans="1:14" ht="16.5" customHeight="1">
      <c r="A28" s="112"/>
      <c r="B28" s="20"/>
      <c r="C28" s="24"/>
      <c r="D28" s="25"/>
      <c r="E28" s="25">
        <f t="shared" ref="E28:L28" si="4">SUM(E24:E27)</f>
        <v>0</v>
      </c>
      <c r="F28" s="25">
        <f t="shared" si="4"/>
        <v>0</v>
      </c>
      <c r="G28" s="25">
        <f t="shared" si="4"/>
        <v>46</v>
      </c>
      <c r="H28" s="25">
        <f t="shared" si="4"/>
        <v>1269</v>
      </c>
      <c r="I28" s="25">
        <f t="shared" si="4"/>
        <v>1218</v>
      </c>
      <c r="J28" s="25">
        <f t="shared" si="4"/>
        <v>554</v>
      </c>
      <c r="K28" s="25">
        <f t="shared" si="4"/>
        <v>0</v>
      </c>
      <c r="L28" s="25">
        <f t="shared" si="4"/>
        <v>0</v>
      </c>
      <c r="M28" s="25">
        <f t="shared" si="0"/>
        <v>3087</v>
      </c>
      <c r="N28" s="26"/>
    </row>
    <row r="29" spans="1:14" ht="57.75" customHeight="1">
      <c r="A29" s="118">
        <v>4</v>
      </c>
      <c r="B29" s="116" t="s">
        <v>126</v>
      </c>
      <c r="C29" s="64" t="s">
        <v>127</v>
      </c>
      <c r="D29" s="23"/>
      <c r="E29" s="23">
        <v>150</v>
      </c>
      <c r="F29" s="23">
        <v>149</v>
      </c>
      <c r="G29" s="23">
        <v>153</v>
      </c>
      <c r="H29" s="23">
        <v>151</v>
      </c>
      <c r="I29" s="23">
        <v>154</v>
      </c>
      <c r="J29" s="23">
        <v>80</v>
      </c>
      <c r="K29" s="23"/>
      <c r="L29" s="23"/>
      <c r="M29" s="23">
        <f t="shared" si="0"/>
        <v>837</v>
      </c>
      <c r="N29" s="27"/>
    </row>
    <row r="30" spans="1:14" ht="57.75" customHeight="1">
      <c r="A30" s="111"/>
      <c r="B30" s="117"/>
      <c r="C30" s="64" t="s">
        <v>128</v>
      </c>
      <c r="D30" s="23"/>
      <c r="E30" s="23">
        <v>473</v>
      </c>
      <c r="F30" s="23">
        <v>673</v>
      </c>
      <c r="G30" s="23">
        <v>466</v>
      </c>
      <c r="H30" s="23">
        <v>702</v>
      </c>
      <c r="I30" s="23">
        <v>364</v>
      </c>
      <c r="J30" s="23">
        <v>276</v>
      </c>
      <c r="K30" s="23"/>
      <c r="L30" s="23"/>
      <c r="M30" s="23">
        <f t="shared" si="0"/>
        <v>2954</v>
      </c>
      <c r="N30" s="27"/>
    </row>
    <row r="31" spans="1:14" ht="57.75" customHeight="1">
      <c r="A31" s="111"/>
      <c r="B31" s="117"/>
      <c r="C31" s="64" t="s">
        <v>129</v>
      </c>
      <c r="D31" s="23"/>
      <c r="E31" s="23">
        <v>91</v>
      </c>
      <c r="F31" s="23">
        <v>89</v>
      </c>
      <c r="G31" s="23">
        <v>91</v>
      </c>
      <c r="H31" s="23">
        <v>90</v>
      </c>
      <c r="I31" s="23">
        <v>86</v>
      </c>
      <c r="J31" s="23">
        <v>44</v>
      </c>
      <c r="K31" s="23"/>
      <c r="L31" s="23"/>
      <c r="M31" s="23">
        <f t="shared" si="0"/>
        <v>491</v>
      </c>
      <c r="N31" s="27"/>
    </row>
    <row r="32" spans="1:14" ht="57.75" customHeight="1">
      <c r="A32" s="111"/>
      <c r="B32" s="117"/>
      <c r="C32" s="64" t="s">
        <v>130</v>
      </c>
      <c r="D32" s="23"/>
      <c r="E32" s="23">
        <v>300</v>
      </c>
      <c r="F32" s="23">
        <v>291</v>
      </c>
      <c r="G32" s="23">
        <v>112</v>
      </c>
      <c r="H32" s="23">
        <v>83</v>
      </c>
      <c r="I32" s="23">
        <v>297</v>
      </c>
      <c r="J32" s="23">
        <v>55</v>
      </c>
      <c r="K32" s="23"/>
      <c r="L32" s="23"/>
      <c r="M32" s="23">
        <f t="shared" si="0"/>
        <v>1138</v>
      </c>
      <c r="N32" s="27"/>
    </row>
    <row r="33" spans="1:14" ht="57.75" customHeight="1">
      <c r="A33" s="111"/>
      <c r="B33" s="117"/>
      <c r="C33" s="64" t="s">
        <v>131</v>
      </c>
      <c r="D33" s="23"/>
      <c r="E33" s="23">
        <v>86</v>
      </c>
      <c r="F33" s="23">
        <v>83</v>
      </c>
      <c r="G33" s="23">
        <v>85</v>
      </c>
      <c r="H33" s="23">
        <v>75</v>
      </c>
      <c r="I33" s="23">
        <v>85</v>
      </c>
      <c r="J33" s="23">
        <v>45</v>
      </c>
      <c r="K33" s="23"/>
      <c r="L33" s="23"/>
      <c r="M33" s="23">
        <f t="shared" si="0"/>
        <v>459</v>
      </c>
      <c r="N33" s="27"/>
    </row>
    <row r="34" spans="1:14" ht="57.75" customHeight="1">
      <c r="A34" s="111"/>
      <c r="B34" s="120"/>
      <c r="C34" s="64" t="s">
        <v>272</v>
      </c>
      <c r="D34" s="23"/>
      <c r="E34" s="23"/>
      <c r="F34" s="23"/>
      <c r="G34" s="23"/>
      <c r="H34" s="23">
        <v>110</v>
      </c>
      <c r="I34" s="23"/>
      <c r="J34" s="23"/>
      <c r="K34" s="23"/>
      <c r="L34" s="23"/>
      <c r="M34" s="23">
        <f t="shared" si="0"/>
        <v>110</v>
      </c>
      <c r="N34" s="27"/>
    </row>
    <row r="35" spans="1:14" ht="16.5" customHeight="1">
      <c r="A35" s="112"/>
      <c r="B35" s="20"/>
      <c r="C35" s="24"/>
      <c r="D35" s="25"/>
      <c r="E35" s="25">
        <f>SUM(E29:E34)</f>
        <v>1100</v>
      </c>
      <c r="F35" s="25">
        <f t="shared" ref="F35:J35" si="5">SUM(F29:F34)</f>
        <v>1285</v>
      </c>
      <c r="G35" s="25">
        <f t="shared" si="5"/>
        <v>907</v>
      </c>
      <c r="H35" s="25">
        <f t="shared" si="5"/>
        <v>1211</v>
      </c>
      <c r="I35" s="25">
        <f t="shared" si="5"/>
        <v>986</v>
      </c>
      <c r="J35" s="25">
        <f t="shared" si="5"/>
        <v>500</v>
      </c>
      <c r="K35" s="25">
        <f>SUM(K28:K34)</f>
        <v>0</v>
      </c>
      <c r="L35" s="25">
        <f>SUM(L28:L34)</f>
        <v>0</v>
      </c>
      <c r="M35" s="25">
        <f t="shared" ref="M35:M36" si="6">SUM(E35:L35)</f>
        <v>5989</v>
      </c>
      <c r="N35" s="27"/>
    </row>
    <row r="36" spans="1:14" ht="48.75" customHeight="1">
      <c r="A36" s="118">
        <v>5</v>
      </c>
      <c r="B36" s="67" t="s">
        <v>132</v>
      </c>
      <c r="C36" s="69" t="s">
        <v>133</v>
      </c>
      <c r="D36" s="28"/>
      <c r="E36" s="28">
        <f>29</f>
        <v>29</v>
      </c>
      <c r="F36" s="28">
        <v>35</v>
      </c>
      <c r="G36" s="28">
        <v>36</v>
      </c>
      <c r="H36" s="28"/>
      <c r="I36" s="28"/>
      <c r="J36" s="28"/>
      <c r="K36" s="28"/>
      <c r="L36" s="29"/>
      <c r="M36" s="23">
        <f t="shared" si="6"/>
        <v>100</v>
      </c>
      <c r="N36" s="27"/>
    </row>
    <row r="37" spans="1:14" ht="16.5" customHeight="1">
      <c r="A37" s="112"/>
      <c r="B37" s="20"/>
      <c r="C37" s="24"/>
      <c r="D37" s="25"/>
      <c r="E37" s="25">
        <f t="shared" ref="E37:L37" si="7">SUM(E36:E36)</f>
        <v>29</v>
      </c>
      <c r="F37" s="25">
        <f t="shared" si="7"/>
        <v>35</v>
      </c>
      <c r="G37" s="25">
        <f t="shared" si="7"/>
        <v>36</v>
      </c>
      <c r="H37" s="25">
        <f t="shared" si="7"/>
        <v>0</v>
      </c>
      <c r="I37" s="25">
        <f t="shared" si="7"/>
        <v>0</v>
      </c>
      <c r="J37" s="25">
        <f t="shared" si="7"/>
        <v>0</v>
      </c>
      <c r="K37" s="25">
        <f t="shared" si="7"/>
        <v>0</v>
      </c>
      <c r="L37" s="25">
        <f t="shared" si="7"/>
        <v>0</v>
      </c>
      <c r="M37" s="25">
        <f t="shared" ref="M37:M91" si="8">SUM(E37:L37)</f>
        <v>100</v>
      </c>
      <c r="N37" s="27"/>
    </row>
    <row r="38" spans="1:14" ht="56.25" customHeight="1">
      <c r="A38" s="118">
        <v>6</v>
      </c>
      <c r="B38" s="118" t="s">
        <v>134</v>
      </c>
      <c r="C38" s="70" t="s">
        <v>102</v>
      </c>
      <c r="D38" s="28"/>
      <c r="E38" s="28">
        <f>112+369</f>
        <v>481</v>
      </c>
      <c r="F38" s="28">
        <v>444</v>
      </c>
      <c r="G38" s="28">
        <f>112+358</f>
        <v>470</v>
      </c>
      <c r="H38" s="28"/>
      <c r="I38" s="28"/>
      <c r="J38" s="28"/>
      <c r="K38" s="29"/>
      <c r="L38" s="29"/>
      <c r="M38" s="23">
        <f t="shared" si="8"/>
        <v>1395</v>
      </c>
      <c r="N38" s="27"/>
    </row>
    <row r="39" spans="1:14" ht="56.25" customHeight="1">
      <c r="A39" s="111"/>
      <c r="B39" s="111"/>
      <c r="C39" s="70" t="s">
        <v>108</v>
      </c>
      <c r="D39" s="28"/>
      <c r="E39" s="28">
        <f>112+188</f>
        <v>300</v>
      </c>
      <c r="F39" s="28">
        <v>290</v>
      </c>
      <c r="G39" s="28">
        <f>112+179</f>
        <v>291</v>
      </c>
      <c r="H39" s="28"/>
      <c r="I39" s="28"/>
      <c r="J39" s="28"/>
      <c r="K39" s="29"/>
      <c r="L39" s="29"/>
      <c r="M39" s="23">
        <f t="shared" si="8"/>
        <v>881</v>
      </c>
      <c r="N39" s="27"/>
    </row>
    <row r="40" spans="1:14" ht="56.25" customHeight="1">
      <c r="A40" s="111"/>
      <c r="B40" s="112"/>
      <c r="C40" s="70" t="s">
        <v>114</v>
      </c>
      <c r="D40" s="28"/>
      <c r="E40" s="28">
        <f>112+219</f>
        <v>331</v>
      </c>
      <c r="F40" s="28">
        <v>320</v>
      </c>
      <c r="G40" s="28">
        <f>112+225</f>
        <v>337</v>
      </c>
      <c r="H40" s="28"/>
      <c r="I40" s="28"/>
      <c r="J40" s="28"/>
      <c r="K40" s="29"/>
      <c r="L40" s="29"/>
      <c r="M40" s="23">
        <f t="shared" si="8"/>
        <v>988</v>
      </c>
      <c r="N40" s="27"/>
    </row>
    <row r="41" spans="1:14" ht="16.5" customHeight="1">
      <c r="A41" s="112"/>
      <c r="B41" s="20"/>
      <c r="C41" s="24"/>
      <c r="D41" s="25"/>
      <c r="E41" s="25">
        <f>SUM(E38:E40)</f>
        <v>1112</v>
      </c>
      <c r="F41" s="25">
        <f t="shared" ref="F41:L41" si="9">SUM(F38:F40)</f>
        <v>1054</v>
      </c>
      <c r="G41" s="25">
        <f t="shared" si="9"/>
        <v>1098</v>
      </c>
      <c r="H41" s="25">
        <f t="shared" si="9"/>
        <v>0</v>
      </c>
      <c r="I41" s="25">
        <f t="shared" si="9"/>
        <v>0</v>
      </c>
      <c r="J41" s="25">
        <f t="shared" si="9"/>
        <v>0</v>
      </c>
      <c r="K41" s="25">
        <f t="shared" si="9"/>
        <v>0</v>
      </c>
      <c r="L41" s="25">
        <f t="shared" si="9"/>
        <v>0</v>
      </c>
      <c r="M41" s="25">
        <f t="shared" ref="M41" si="10">SUM(E41:L41)</f>
        <v>3264</v>
      </c>
      <c r="N41" s="27"/>
    </row>
    <row r="42" spans="1:14" ht="54.75" customHeight="1">
      <c r="A42" s="118">
        <v>7</v>
      </c>
      <c r="B42" s="118" t="s">
        <v>135</v>
      </c>
      <c r="C42" s="69" t="s">
        <v>120</v>
      </c>
      <c r="D42" s="28"/>
      <c r="E42" s="28">
        <v>242</v>
      </c>
      <c r="F42" s="28">
        <v>240</v>
      </c>
      <c r="G42" s="28">
        <v>232</v>
      </c>
      <c r="H42" s="29"/>
      <c r="I42" s="29"/>
      <c r="J42" s="29"/>
      <c r="K42" s="29"/>
      <c r="L42" s="29"/>
      <c r="M42" s="23">
        <f t="shared" si="8"/>
        <v>714</v>
      </c>
      <c r="N42" s="27"/>
    </row>
    <row r="43" spans="1:14" ht="54.75" customHeight="1">
      <c r="A43" s="111"/>
      <c r="B43" s="111"/>
      <c r="C43" s="64" t="s">
        <v>136</v>
      </c>
      <c r="D43" s="23"/>
      <c r="E43" s="23">
        <v>47</v>
      </c>
      <c r="F43" s="23">
        <v>132</v>
      </c>
      <c r="G43" s="23">
        <v>175</v>
      </c>
      <c r="H43" s="23"/>
      <c r="I43" s="23"/>
      <c r="J43" s="23"/>
      <c r="K43" s="23"/>
      <c r="L43" s="23"/>
      <c r="M43" s="23">
        <f t="shared" si="8"/>
        <v>354</v>
      </c>
      <c r="N43" s="27"/>
    </row>
    <row r="44" spans="1:14" ht="54.75" customHeight="1">
      <c r="A44" s="111"/>
      <c r="B44" s="111"/>
      <c r="C44" s="64" t="s">
        <v>137</v>
      </c>
      <c r="D44" s="23"/>
      <c r="E44" s="23">
        <v>164</v>
      </c>
      <c r="F44" s="23">
        <v>139</v>
      </c>
      <c r="G44" s="23">
        <v>128</v>
      </c>
      <c r="H44" s="23"/>
      <c r="I44" s="23"/>
      <c r="J44" s="23"/>
      <c r="K44" s="23"/>
      <c r="L44" s="23"/>
      <c r="M44" s="23">
        <f t="shared" si="8"/>
        <v>431</v>
      </c>
      <c r="N44" s="27"/>
    </row>
    <row r="45" spans="1:14" ht="54.75" customHeight="1">
      <c r="A45" s="111"/>
      <c r="B45" s="112"/>
      <c r="C45" s="64" t="s">
        <v>138</v>
      </c>
      <c r="D45" s="23"/>
      <c r="E45" s="23">
        <f>2+532</f>
        <v>534</v>
      </c>
      <c r="F45" s="23">
        <v>437</v>
      </c>
      <c r="G45" s="23">
        <v>525</v>
      </c>
      <c r="H45" s="23">
        <v>111</v>
      </c>
      <c r="I45" s="23"/>
      <c r="J45" s="23"/>
      <c r="K45" s="23"/>
      <c r="L45" s="23"/>
      <c r="M45" s="23">
        <f t="shared" si="8"/>
        <v>1607</v>
      </c>
      <c r="N45" s="27"/>
    </row>
    <row r="46" spans="1:14" ht="16.5" customHeight="1">
      <c r="A46" s="112"/>
      <c r="B46" s="20"/>
      <c r="C46" s="24"/>
      <c r="D46" s="25"/>
      <c r="E46" s="25">
        <f>SUM(E42:E45)</f>
        <v>987</v>
      </c>
      <c r="F46" s="25">
        <f t="shared" ref="F46:G46" si="11">SUM(F42:F45)</f>
        <v>948</v>
      </c>
      <c r="G46" s="25">
        <f t="shared" si="11"/>
        <v>1060</v>
      </c>
      <c r="H46" s="25">
        <f t="shared" ref="H46" si="12">SUM(H43:H45)</f>
        <v>111</v>
      </c>
      <c r="I46" s="25">
        <f t="shared" ref="I46" si="13">SUM(I43:I45)</f>
        <v>0</v>
      </c>
      <c r="J46" s="25">
        <f t="shared" ref="J46" si="14">SUM(J43:J45)</f>
        <v>0</v>
      </c>
      <c r="K46" s="25">
        <f t="shared" ref="K46" si="15">SUM(K43:K45)</f>
        <v>0</v>
      </c>
      <c r="L46" s="25">
        <f t="shared" ref="L46" si="16">SUM(L43:L45)</f>
        <v>0</v>
      </c>
      <c r="M46" s="25">
        <f t="shared" si="8"/>
        <v>3106</v>
      </c>
      <c r="N46" s="27"/>
    </row>
    <row r="47" spans="1:14" ht="49.5" customHeight="1">
      <c r="A47" s="118">
        <v>8</v>
      </c>
      <c r="B47" s="116" t="s">
        <v>27</v>
      </c>
      <c r="C47" s="64" t="s">
        <v>139</v>
      </c>
      <c r="D47" s="23"/>
      <c r="E47" s="23"/>
      <c r="F47" s="23"/>
      <c r="G47" s="23"/>
      <c r="H47" s="23">
        <v>116</v>
      </c>
      <c r="I47" s="23">
        <v>258</v>
      </c>
      <c r="J47" s="23">
        <v>104</v>
      </c>
      <c r="K47" s="23"/>
      <c r="L47" s="23"/>
      <c r="M47" s="23">
        <f t="shared" si="8"/>
        <v>478</v>
      </c>
      <c r="N47" s="27"/>
    </row>
    <row r="48" spans="1:14" ht="49.5" customHeight="1">
      <c r="A48" s="111"/>
      <c r="B48" s="117"/>
      <c r="C48" s="64" t="s">
        <v>140</v>
      </c>
      <c r="D48" s="23"/>
      <c r="E48" s="23"/>
      <c r="F48" s="23"/>
      <c r="G48" s="23"/>
      <c r="H48" s="23">
        <v>45</v>
      </c>
      <c r="I48" s="23">
        <v>37</v>
      </c>
      <c r="J48" s="23">
        <v>12</v>
      </c>
      <c r="K48" s="23"/>
      <c r="L48" s="23"/>
      <c r="M48" s="23">
        <f t="shared" si="8"/>
        <v>94</v>
      </c>
      <c r="N48" s="27"/>
    </row>
    <row r="49" spans="1:14" ht="16.5" customHeight="1">
      <c r="A49" s="112"/>
      <c r="B49" s="20"/>
      <c r="C49" s="24"/>
      <c r="D49" s="25"/>
      <c r="E49" s="25">
        <f t="shared" ref="E49:L49" si="17">SUM(E47:E48)</f>
        <v>0</v>
      </c>
      <c r="F49" s="25">
        <f t="shared" si="17"/>
        <v>0</v>
      </c>
      <c r="G49" s="25">
        <f t="shared" si="17"/>
        <v>0</v>
      </c>
      <c r="H49" s="25">
        <f t="shared" si="17"/>
        <v>161</v>
      </c>
      <c r="I49" s="25">
        <f t="shared" si="17"/>
        <v>295</v>
      </c>
      <c r="J49" s="25">
        <f t="shared" si="17"/>
        <v>116</v>
      </c>
      <c r="K49" s="25">
        <f t="shared" si="17"/>
        <v>0</v>
      </c>
      <c r="L49" s="25">
        <f t="shared" si="17"/>
        <v>0</v>
      </c>
      <c r="M49" s="25">
        <f t="shared" si="8"/>
        <v>572</v>
      </c>
      <c r="N49" s="27"/>
    </row>
    <row r="50" spans="1:14" ht="57" customHeight="1">
      <c r="A50" s="118">
        <v>9</v>
      </c>
      <c r="B50" s="116" t="s">
        <v>141</v>
      </c>
      <c r="C50" s="64" t="s">
        <v>142</v>
      </c>
      <c r="D50" s="23"/>
      <c r="E50" s="23"/>
      <c r="F50" s="23"/>
      <c r="G50" s="23"/>
      <c r="H50" s="23">
        <v>100</v>
      </c>
      <c r="I50" s="23">
        <v>314</v>
      </c>
      <c r="J50" s="23">
        <v>50</v>
      </c>
      <c r="K50" s="23"/>
      <c r="L50" s="23"/>
      <c r="M50" s="23">
        <f t="shared" si="8"/>
        <v>464</v>
      </c>
      <c r="N50" s="27"/>
    </row>
    <row r="51" spans="1:14" ht="57" customHeight="1">
      <c r="A51" s="111"/>
      <c r="B51" s="120"/>
      <c r="C51" s="64" t="s">
        <v>143</v>
      </c>
      <c r="D51" s="23"/>
      <c r="E51" s="23"/>
      <c r="F51" s="23"/>
      <c r="G51" s="23"/>
      <c r="H51" s="23">
        <v>14</v>
      </c>
      <c r="I51" s="23"/>
      <c r="J51" s="23">
        <v>47</v>
      </c>
      <c r="K51" s="23"/>
      <c r="L51" s="23"/>
      <c r="M51" s="23">
        <f t="shared" si="8"/>
        <v>61</v>
      </c>
      <c r="N51" s="27"/>
    </row>
    <row r="52" spans="1:14" ht="16.5" customHeight="1">
      <c r="A52" s="112"/>
      <c r="B52" s="20"/>
      <c r="C52" s="24"/>
      <c r="D52" s="25"/>
      <c r="E52" s="25">
        <f>SUM(E50:E51)</f>
        <v>0</v>
      </c>
      <c r="F52" s="25">
        <f t="shared" ref="F52:L52" si="18">SUM(F50:F51)</f>
        <v>0</v>
      </c>
      <c r="G52" s="25">
        <f t="shared" si="18"/>
        <v>0</v>
      </c>
      <c r="H52" s="25">
        <f t="shared" si="18"/>
        <v>114</v>
      </c>
      <c r="I52" s="25">
        <f t="shared" si="18"/>
        <v>314</v>
      </c>
      <c r="J52" s="25">
        <f t="shared" si="18"/>
        <v>97</v>
      </c>
      <c r="K52" s="25">
        <f t="shared" si="18"/>
        <v>0</v>
      </c>
      <c r="L52" s="25">
        <f t="shared" si="18"/>
        <v>0</v>
      </c>
      <c r="M52" s="25">
        <f t="shared" ref="M52" si="19">SUM(E52:L52)</f>
        <v>525</v>
      </c>
      <c r="N52" s="27"/>
    </row>
    <row r="53" spans="1:14" ht="43.5" customHeight="1">
      <c r="A53" s="118">
        <v>11</v>
      </c>
      <c r="B53" s="116" t="s">
        <v>36</v>
      </c>
      <c r="C53" s="65" t="s">
        <v>144</v>
      </c>
      <c r="D53" s="23"/>
      <c r="E53" s="23">
        <v>50</v>
      </c>
      <c r="F53" s="23">
        <v>70</v>
      </c>
      <c r="G53" s="23">
        <v>53</v>
      </c>
      <c r="H53" s="23">
        <v>89</v>
      </c>
      <c r="I53" s="23">
        <v>96</v>
      </c>
      <c r="J53" s="23">
        <v>44</v>
      </c>
      <c r="K53" s="23"/>
      <c r="L53" s="23"/>
      <c r="M53" s="23">
        <f t="shared" ref="M53:M54" si="20">SUM(E53:L53)</f>
        <v>402</v>
      </c>
      <c r="N53" s="27"/>
    </row>
    <row r="54" spans="1:14" ht="43.5" customHeight="1">
      <c r="A54" s="111"/>
      <c r="B54" s="117"/>
      <c r="C54" s="65" t="s">
        <v>145</v>
      </c>
      <c r="D54" s="23"/>
      <c r="E54" s="23">
        <v>53</v>
      </c>
      <c r="F54" s="23">
        <v>59</v>
      </c>
      <c r="G54" s="23">
        <v>1</v>
      </c>
      <c r="H54" s="23">
        <v>35</v>
      </c>
      <c r="I54" s="23">
        <v>11</v>
      </c>
      <c r="J54" s="23">
        <v>1</v>
      </c>
      <c r="K54" s="23"/>
      <c r="L54" s="23"/>
      <c r="M54" s="23">
        <f t="shared" si="20"/>
        <v>160</v>
      </c>
      <c r="N54" s="27"/>
    </row>
    <row r="55" spans="1:14" ht="16.5" customHeight="1">
      <c r="A55" s="112"/>
      <c r="B55" s="20"/>
      <c r="C55" s="24"/>
      <c r="D55" s="25"/>
      <c r="E55" s="25">
        <f t="shared" ref="E55:L55" si="21">SUM(E53:E54)</f>
        <v>103</v>
      </c>
      <c r="F55" s="25">
        <f t="shared" si="21"/>
        <v>129</v>
      </c>
      <c r="G55" s="25">
        <f t="shared" si="21"/>
        <v>54</v>
      </c>
      <c r="H55" s="25">
        <f t="shared" si="21"/>
        <v>124</v>
      </c>
      <c r="I55" s="25">
        <f t="shared" si="21"/>
        <v>107</v>
      </c>
      <c r="J55" s="25">
        <f t="shared" si="21"/>
        <v>45</v>
      </c>
      <c r="K55" s="25">
        <f t="shared" si="21"/>
        <v>0</v>
      </c>
      <c r="L55" s="25">
        <f t="shared" si="21"/>
        <v>0</v>
      </c>
      <c r="M55" s="25">
        <f>SUM(E55:L55)</f>
        <v>562</v>
      </c>
      <c r="N55" s="27"/>
    </row>
    <row r="56" spans="1:14" ht="43.5" customHeight="1">
      <c r="A56" s="118">
        <v>13</v>
      </c>
      <c r="B56" s="116" t="s">
        <v>146</v>
      </c>
      <c r="C56" s="64" t="s">
        <v>103</v>
      </c>
      <c r="D56" s="23"/>
      <c r="E56" s="23">
        <v>3</v>
      </c>
      <c r="F56" s="23">
        <v>3</v>
      </c>
      <c r="G56" s="23">
        <v>87</v>
      </c>
      <c r="H56" s="23">
        <v>106</v>
      </c>
      <c r="I56" s="23">
        <v>107</v>
      </c>
      <c r="J56" s="23"/>
      <c r="K56" s="23"/>
      <c r="L56" s="23"/>
      <c r="M56" s="23">
        <f t="shared" ref="M56:M62" si="22">SUM(E56:L56)</f>
        <v>306</v>
      </c>
      <c r="N56" s="27"/>
    </row>
    <row r="57" spans="1:14" ht="43.5" customHeight="1">
      <c r="A57" s="111"/>
      <c r="B57" s="117"/>
      <c r="C57" s="64" t="s">
        <v>147</v>
      </c>
      <c r="D57" s="23"/>
      <c r="E57" s="23">
        <v>47</v>
      </c>
      <c r="F57" s="23">
        <v>66</v>
      </c>
      <c r="G57" s="23">
        <v>23</v>
      </c>
      <c r="H57" s="23">
        <v>39</v>
      </c>
      <c r="I57" s="23">
        <v>83</v>
      </c>
      <c r="J57" s="23">
        <v>13</v>
      </c>
      <c r="K57" s="23"/>
      <c r="L57" s="23"/>
      <c r="M57" s="23">
        <f t="shared" si="22"/>
        <v>271</v>
      </c>
      <c r="N57" s="27"/>
    </row>
    <row r="58" spans="1:14" ht="43.5" customHeight="1">
      <c r="A58" s="111"/>
      <c r="B58" s="117"/>
      <c r="C58" s="64" t="s">
        <v>148</v>
      </c>
      <c r="D58" s="23"/>
      <c r="E58" s="23">
        <v>27</v>
      </c>
      <c r="F58" s="23">
        <v>19</v>
      </c>
      <c r="G58" s="23">
        <v>103</v>
      </c>
      <c r="H58" s="23">
        <v>59</v>
      </c>
      <c r="I58" s="23">
        <v>4</v>
      </c>
      <c r="J58" s="23">
        <v>2</v>
      </c>
      <c r="K58" s="23"/>
      <c r="L58" s="23"/>
      <c r="M58" s="23">
        <f t="shared" si="22"/>
        <v>214</v>
      </c>
      <c r="N58" s="27"/>
    </row>
    <row r="59" spans="1:14" ht="43.5" customHeight="1">
      <c r="A59" s="111"/>
      <c r="B59" s="117"/>
      <c r="C59" s="64" t="s">
        <v>149</v>
      </c>
      <c r="D59" s="23"/>
      <c r="E59" s="23">
        <v>2</v>
      </c>
      <c r="F59" s="23">
        <v>4</v>
      </c>
      <c r="G59" s="23">
        <v>1</v>
      </c>
      <c r="H59" s="23">
        <v>5</v>
      </c>
      <c r="I59" s="23">
        <v>10</v>
      </c>
      <c r="J59" s="23">
        <v>8</v>
      </c>
      <c r="K59" s="23"/>
      <c r="L59" s="23"/>
      <c r="M59" s="23">
        <f t="shared" si="22"/>
        <v>30</v>
      </c>
      <c r="N59" s="27"/>
    </row>
    <row r="60" spans="1:14" ht="43.5" customHeight="1">
      <c r="A60" s="111"/>
      <c r="B60" s="117"/>
      <c r="C60" s="64" t="s">
        <v>150</v>
      </c>
      <c r="D60" s="23"/>
      <c r="E60" s="23">
        <v>100</v>
      </c>
      <c r="F60" s="23"/>
      <c r="G60" s="23">
        <v>41</v>
      </c>
      <c r="H60" s="23">
        <v>70</v>
      </c>
      <c r="I60" s="23"/>
      <c r="J60" s="23"/>
      <c r="K60" s="23"/>
      <c r="L60" s="23"/>
      <c r="M60" s="23">
        <f t="shared" si="22"/>
        <v>211</v>
      </c>
      <c r="N60" s="27"/>
    </row>
    <row r="61" spans="1:14" ht="43.5" customHeight="1">
      <c r="A61" s="111"/>
      <c r="B61" s="117"/>
      <c r="C61" s="64" t="s">
        <v>151</v>
      </c>
      <c r="D61" s="23"/>
      <c r="E61" s="23">
        <v>10</v>
      </c>
      <c r="F61" s="23"/>
      <c r="G61" s="23">
        <v>13</v>
      </c>
      <c r="H61" s="23">
        <v>25</v>
      </c>
      <c r="I61" s="23"/>
      <c r="J61" s="23"/>
      <c r="K61" s="23"/>
      <c r="L61" s="23"/>
      <c r="M61" s="23">
        <f t="shared" si="22"/>
        <v>48</v>
      </c>
      <c r="N61" s="27"/>
    </row>
    <row r="62" spans="1:14" ht="43.5" customHeight="1">
      <c r="A62" s="111"/>
      <c r="B62" s="117"/>
      <c r="C62" s="64" t="s">
        <v>120</v>
      </c>
      <c r="D62" s="23"/>
      <c r="E62" s="23">
        <v>101</v>
      </c>
      <c r="F62" s="23">
        <v>9</v>
      </c>
      <c r="G62" s="23">
        <v>24</v>
      </c>
      <c r="H62" s="23">
        <v>39</v>
      </c>
      <c r="I62" s="23">
        <v>87</v>
      </c>
      <c r="J62" s="23"/>
      <c r="K62" s="23"/>
      <c r="L62" s="23"/>
      <c r="M62" s="23">
        <f t="shared" si="22"/>
        <v>260</v>
      </c>
      <c r="N62" s="27"/>
    </row>
    <row r="63" spans="1:14" ht="16.5" customHeight="1">
      <c r="A63" s="112"/>
      <c r="B63" s="20"/>
      <c r="C63" s="24"/>
      <c r="D63" s="25"/>
      <c r="E63" s="25">
        <f t="shared" ref="E63:L63" si="23">SUM(E56:E62)</f>
        <v>290</v>
      </c>
      <c r="F63" s="25">
        <f t="shared" si="23"/>
        <v>101</v>
      </c>
      <c r="G63" s="25">
        <f t="shared" si="23"/>
        <v>292</v>
      </c>
      <c r="H63" s="25">
        <f t="shared" si="23"/>
        <v>343</v>
      </c>
      <c r="I63" s="25">
        <f t="shared" si="23"/>
        <v>291</v>
      </c>
      <c r="J63" s="25">
        <f t="shared" si="23"/>
        <v>23</v>
      </c>
      <c r="K63" s="25">
        <f t="shared" si="23"/>
        <v>0</v>
      </c>
      <c r="L63" s="25">
        <f t="shared" si="23"/>
        <v>0</v>
      </c>
      <c r="M63" s="25">
        <f t="shared" si="8"/>
        <v>1340</v>
      </c>
      <c r="N63" s="27"/>
    </row>
    <row r="64" spans="1:14" ht="44.25" customHeight="1">
      <c r="A64" s="118">
        <v>14</v>
      </c>
      <c r="B64" s="116" t="s">
        <v>152</v>
      </c>
      <c r="C64" s="22" t="s">
        <v>153</v>
      </c>
      <c r="D64" s="23"/>
      <c r="E64" s="23">
        <f>84+300</f>
        <v>384</v>
      </c>
      <c r="F64" s="23">
        <f>84+297</f>
        <v>381</v>
      </c>
      <c r="G64" s="23">
        <f>84+292</f>
        <v>376</v>
      </c>
      <c r="H64" s="23"/>
      <c r="I64" s="23"/>
      <c r="J64" s="23"/>
      <c r="K64" s="23"/>
      <c r="L64" s="23"/>
      <c r="M64" s="23">
        <f t="shared" si="8"/>
        <v>1141</v>
      </c>
      <c r="N64" s="27"/>
    </row>
    <row r="65" spans="1:14" ht="44.25" customHeight="1">
      <c r="A65" s="111"/>
      <c r="B65" s="117"/>
      <c r="C65" s="22" t="s">
        <v>154</v>
      </c>
      <c r="D65" s="23"/>
      <c r="E65" s="23">
        <f>84+178</f>
        <v>262</v>
      </c>
      <c r="F65" s="23">
        <f>84+150</f>
        <v>234</v>
      </c>
      <c r="G65" s="23">
        <f>84+153</f>
        <v>237</v>
      </c>
      <c r="H65" s="23"/>
      <c r="I65" s="23"/>
      <c r="J65" s="23"/>
      <c r="K65" s="23"/>
      <c r="L65" s="23"/>
      <c r="M65" s="23">
        <f t="shared" si="8"/>
        <v>733</v>
      </c>
      <c r="N65" s="27"/>
    </row>
    <row r="66" spans="1:14" ht="44.25" customHeight="1">
      <c r="A66" s="111"/>
      <c r="B66" s="117"/>
      <c r="C66" s="22" t="s">
        <v>155</v>
      </c>
      <c r="D66" s="23"/>
      <c r="E66" s="23">
        <f>84+192</f>
        <v>276</v>
      </c>
      <c r="F66" s="23">
        <f>84+153</f>
        <v>237</v>
      </c>
      <c r="G66" s="23">
        <f>84+122</f>
        <v>206</v>
      </c>
      <c r="H66" s="23"/>
      <c r="I66" s="23"/>
      <c r="J66" s="23"/>
      <c r="K66" s="23"/>
      <c r="L66" s="23"/>
      <c r="M66" s="23">
        <f t="shared" si="8"/>
        <v>719</v>
      </c>
      <c r="N66" s="27"/>
    </row>
    <row r="67" spans="1:14" ht="16.5" customHeight="1">
      <c r="A67" s="112"/>
      <c r="B67" s="20"/>
      <c r="C67" s="24"/>
      <c r="D67" s="25"/>
      <c r="E67" s="25">
        <f t="shared" ref="E67:L67" si="24">SUM(E64:E66)</f>
        <v>922</v>
      </c>
      <c r="F67" s="25">
        <f t="shared" si="24"/>
        <v>852</v>
      </c>
      <c r="G67" s="25">
        <f t="shared" si="24"/>
        <v>819</v>
      </c>
      <c r="H67" s="25">
        <f t="shared" si="24"/>
        <v>0</v>
      </c>
      <c r="I67" s="25">
        <f t="shared" si="24"/>
        <v>0</v>
      </c>
      <c r="J67" s="25">
        <f t="shared" si="24"/>
        <v>0</v>
      </c>
      <c r="K67" s="25">
        <f t="shared" si="24"/>
        <v>0</v>
      </c>
      <c r="L67" s="25">
        <f t="shared" si="24"/>
        <v>0</v>
      </c>
      <c r="M67" s="25">
        <f t="shared" ref="M67" si="25">SUM(E67:L67)</f>
        <v>2593</v>
      </c>
      <c r="N67" s="27"/>
    </row>
    <row r="68" spans="1:14" ht="44.25" customHeight="1">
      <c r="A68" s="118">
        <v>15</v>
      </c>
      <c r="B68" s="116" t="s">
        <v>203</v>
      </c>
      <c r="C68" s="22" t="s">
        <v>204</v>
      </c>
      <c r="D68" s="23"/>
      <c r="E68" s="23">
        <v>18</v>
      </c>
      <c r="F68" s="23">
        <v>9</v>
      </c>
      <c r="G68" s="23">
        <v>18</v>
      </c>
      <c r="H68" s="23"/>
      <c r="I68" s="23"/>
      <c r="J68" s="23"/>
      <c r="K68" s="23"/>
      <c r="L68" s="23"/>
      <c r="M68" s="23">
        <f t="shared" si="8"/>
        <v>45</v>
      </c>
      <c r="N68" s="27"/>
    </row>
    <row r="69" spans="1:14" ht="44.25" customHeight="1">
      <c r="A69" s="111"/>
      <c r="B69" s="117"/>
      <c r="C69" s="22" t="s">
        <v>120</v>
      </c>
      <c r="D69" s="23"/>
      <c r="E69" s="23">
        <v>18</v>
      </c>
      <c r="F69" s="23">
        <v>18</v>
      </c>
      <c r="G69" s="23">
        <v>2</v>
      </c>
      <c r="H69" s="23"/>
      <c r="I69" s="23"/>
      <c r="J69" s="23"/>
      <c r="K69" s="23"/>
      <c r="L69" s="23"/>
      <c r="M69" s="23">
        <f t="shared" si="8"/>
        <v>38</v>
      </c>
      <c r="N69" s="27"/>
    </row>
    <row r="70" spans="1:14" ht="16.5" customHeight="1">
      <c r="A70" s="112"/>
      <c r="B70" s="20"/>
      <c r="C70" s="24"/>
      <c r="D70" s="25"/>
      <c r="E70" s="25">
        <f t="shared" ref="E70:K70" si="26">SUM(E68:E69)</f>
        <v>36</v>
      </c>
      <c r="F70" s="25">
        <f t="shared" si="26"/>
        <v>27</v>
      </c>
      <c r="G70" s="25">
        <f t="shared" si="26"/>
        <v>20</v>
      </c>
      <c r="H70" s="25">
        <f t="shared" si="26"/>
        <v>0</v>
      </c>
      <c r="I70" s="25">
        <f t="shared" si="26"/>
        <v>0</v>
      </c>
      <c r="J70" s="25">
        <f t="shared" si="26"/>
        <v>0</v>
      </c>
      <c r="K70" s="25">
        <f t="shared" si="26"/>
        <v>0</v>
      </c>
      <c r="L70" s="25">
        <f>SUM(L67:L69)</f>
        <v>0</v>
      </c>
      <c r="M70" s="25">
        <f t="shared" si="8"/>
        <v>83</v>
      </c>
      <c r="N70" s="27"/>
    </row>
    <row r="71" spans="1:14" ht="44.25" customHeight="1">
      <c r="A71" s="118">
        <v>16</v>
      </c>
      <c r="B71" s="116" t="s">
        <v>205</v>
      </c>
      <c r="C71" s="22" t="s">
        <v>206</v>
      </c>
      <c r="D71" s="23"/>
      <c r="E71" s="23"/>
      <c r="F71" s="23"/>
      <c r="G71" s="23"/>
      <c r="H71" s="23">
        <v>345</v>
      </c>
      <c r="I71" s="23">
        <v>358</v>
      </c>
      <c r="J71" s="23">
        <v>181</v>
      </c>
      <c r="K71" s="23"/>
      <c r="L71" s="23"/>
      <c r="M71" s="23">
        <f t="shared" si="8"/>
        <v>884</v>
      </c>
      <c r="N71" s="27"/>
    </row>
    <row r="72" spans="1:14" ht="44.25" customHeight="1">
      <c r="A72" s="111"/>
      <c r="B72" s="117"/>
      <c r="C72" s="22" t="s">
        <v>207</v>
      </c>
      <c r="D72" s="23"/>
      <c r="E72" s="23"/>
      <c r="F72" s="23"/>
      <c r="G72" s="23"/>
      <c r="H72" s="23">
        <v>299</v>
      </c>
      <c r="I72" s="23">
        <v>308</v>
      </c>
      <c r="J72" s="23">
        <v>154</v>
      </c>
      <c r="K72" s="23"/>
      <c r="L72" s="23"/>
      <c r="M72" s="23">
        <f t="shared" si="8"/>
        <v>761</v>
      </c>
      <c r="N72" s="27"/>
    </row>
    <row r="73" spans="1:14" ht="44.25" customHeight="1">
      <c r="A73" s="111"/>
      <c r="B73" s="120"/>
      <c r="C73" s="22" t="s">
        <v>102</v>
      </c>
      <c r="D73" s="23"/>
      <c r="E73" s="23"/>
      <c r="F73" s="23"/>
      <c r="G73" s="23"/>
      <c r="H73" s="23">
        <v>189</v>
      </c>
      <c r="I73" s="23">
        <v>200</v>
      </c>
      <c r="J73" s="23">
        <v>97</v>
      </c>
      <c r="K73" s="23"/>
      <c r="L73" s="23"/>
      <c r="M73" s="23">
        <f t="shared" si="8"/>
        <v>486</v>
      </c>
      <c r="N73" s="27"/>
    </row>
    <row r="74" spans="1:14" ht="16.5" customHeight="1">
      <c r="A74" s="112"/>
      <c r="B74" s="20"/>
      <c r="C74" s="24"/>
      <c r="D74" s="25"/>
      <c r="E74" s="25">
        <f>SUM(E71:E73)</f>
        <v>0</v>
      </c>
      <c r="F74" s="25">
        <f t="shared" ref="F74" si="27">SUM(F71:F73)</f>
        <v>0</v>
      </c>
      <c r="G74" s="25">
        <f t="shared" ref="G74" si="28">SUM(G71:G73)</f>
        <v>0</v>
      </c>
      <c r="H74" s="25">
        <f t="shared" ref="H74" si="29">SUM(H71:H73)</f>
        <v>833</v>
      </c>
      <c r="I74" s="25">
        <f t="shared" ref="I74" si="30">SUM(I71:I73)</f>
        <v>866</v>
      </c>
      <c r="J74" s="25">
        <f t="shared" ref="J74" si="31">SUM(J71:J73)</f>
        <v>432</v>
      </c>
      <c r="K74" s="25">
        <f t="shared" ref="K74" si="32">SUM(K71:K73)</f>
        <v>0</v>
      </c>
      <c r="L74" s="25">
        <f t="shared" ref="L74" si="33">SUM(L70:L73)</f>
        <v>0</v>
      </c>
      <c r="M74" s="25">
        <f t="shared" ref="M74" si="34">SUM(E74:L74)</f>
        <v>2131</v>
      </c>
      <c r="N74" s="27"/>
    </row>
    <row r="75" spans="1:14" ht="44.25" customHeight="1">
      <c r="A75" s="118">
        <v>17</v>
      </c>
      <c r="B75" s="116" t="s">
        <v>208</v>
      </c>
      <c r="C75" s="65" t="s">
        <v>209</v>
      </c>
      <c r="D75" s="23"/>
      <c r="E75" s="23">
        <f>102+37</f>
        <v>139</v>
      </c>
      <c r="F75" s="23">
        <v>89</v>
      </c>
      <c r="G75" s="23">
        <v>44</v>
      </c>
      <c r="H75" s="23"/>
      <c r="I75" s="23"/>
      <c r="J75" s="23"/>
      <c r="K75" s="23"/>
      <c r="L75" s="23"/>
      <c r="M75" s="23">
        <f t="shared" si="8"/>
        <v>272</v>
      </c>
      <c r="N75" s="27"/>
    </row>
    <row r="76" spans="1:14" ht="44.25" customHeight="1">
      <c r="A76" s="111"/>
      <c r="B76" s="117"/>
      <c r="C76" s="65" t="s">
        <v>103</v>
      </c>
      <c r="D76" s="23"/>
      <c r="E76" s="23">
        <v>40</v>
      </c>
      <c r="F76" s="23">
        <v>42</v>
      </c>
      <c r="G76" s="23">
        <v>39</v>
      </c>
      <c r="H76" s="23">
        <v>116</v>
      </c>
      <c r="I76" s="23">
        <v>123</v>
      </c>
      <c r="J76" s="23">
        <v>115</v>
      </c>
      <c r="K76" s="23"/>
      <c r="L76" s="23"/>
      <c r="M76" s="23">
        <f t="shared" si="8"/>
        <v>475</v>
      </c>
      <c r="N76" s="27"/>
    </row>
    <row r="77" spans="1:14" ht="44.25" customHeight="1">
      <c r="A77" s="111"/>
      <c r="B77" s="120"/>
      <c r="C77" s="65" t="s">
        <v>102</v>
      </c>
      <c r="D77" s="23"/>
      <c r="E77" s="23"/>
      <c r="F77" s="23"/>
      <c r="G77" s="23"/>
      <c r="H77" s="23">
        <v>146</v>
      </c>
      <c r="I77" s="23">
        <v>145</v>
      </c>
      <c r="J77" s="23">
        <v>139</v>
      </c>
      <c r="K77" s="23"/>
      <c r="L77" s="23"/>
      <c r="M77" s="23">
        <f t="shared" si="8"/>
        <v>430</v>
      </c>
      <c r="N77" s="27"/>
    </row>
    <row r="78" spans="1:14" ht="16.5" customHeight="1">
      <c r="A78" s="112"/>
      <c r="B78" s="20"/>
      <c r="C78" s="24"/>
      <c r="D78" s="25"/>
      <c r="E78" s="25">
        <f>SUM(E75:E77)</f>
        <v>179</v>
      </c>
      <c r="F78" s="25">
        <f t="shared" ref="F78" si="35">SUM(F75:F77)</f>
        <v>131</v>
      </c>
      <c r="G78" s="25">
        <f t="shared" ref="G78" si="36">SUM(G75:G77)</f>
        <v>83</v>
      </c>
      <c r="H78" s="25">
        <f t="shared" ref="H78" si="37">SUM(H75:H77)</f>
        <v>262</v>
      </c>
      <c r="I78" s="25">
        <f t="shared" ref="I78" si="38">SUM(I75:I77)</f>
        <v>268</v>
      </c>
      <c r="J78" s="25">
        <f t="shared" ref="J78" si="39">SUM(J75:J77)</f>
        <v>254</v>
      </c>
      <c r="K78" s="25">
        <f t="shared" ref="K78" si="40">SUM(K75:K77)</f>
        <v>0</v>
      </c>
      <c r="L78" s="25">
        <f t="shared" ref="L78" si="41">SUM(L74:L77)</f>
        <v>0</v>
      </c>
      <c r="M78" s="25">
        <f t="shared" si="8"/>
        <v>1177</v>
      </c>
      <c r="N78" s="27"/>
    </row>
    <row r="79" spans="1:14" ht="45" customHeight="1">
      <c r="A79" s="118">
        <v>19</v>
      </c>
      <c r="B79" s="116" t="s">
        <v>210</v>
      </c>
      <c r="C79" s="64" t="s">
        <v>211</v>
      </c>
      <c r="D79" s="23"/>
      <c r="E79" s="23">
        <v>329</v>
      </c>
      <c r="F79" s="23">
        <v>340</v>
      </c>
      <c r="G79" s="23">
        <v>340</v>
      </c>
      <c r="H79" s="23"/>
      <c r="I79" s="23"/>
      <c r="J79" s="23"/>
      <c r="K79" s="23"/>
      <c r="L79" s="23"/>
      <c r="M79" s="23">
        <f t="shared" si="8"/>
        <v>1009</v>
      </c>
      <c r="N79" s="27"/>
    </row>
    <row r="80" spans="1:14" ht="45" customHeight="1">
      <c r="A80" s="111"/>
      <c r="B80" s="117"/>
      <c r="C80" s="64" t="s">
        <v>114</v>
      </c>
      <c r="D80" s="23"/>
      <c r="E80" s="23">
        <v>270</v>
      </c>
      <c r="F80" s="23">
        <v>268</v>
      </c>
      <c r="G80" s="23">
        <v>273</v>
      </c>
      <c r="H80" s="23"/>
      <c r="I80" s="23"/>
      <c r="J80" s="23"/>
      <c r="K80" s="23"/>
      <c r="L80" s="23"/>
      <c r="M80" s="23">
        <f t="shared" si="8"/>
        <v>811</v>
      </c>
      <c r="N80" s="27"/>
    </row>
    <row r="81" spans="1:15" ht="45" customHeight="1">
      <c r="A81" s="111"/>
      <c r="B81" s="117"/>
      <c r="C81" s="64" t="s">
        <v>147</v>
      </c>
      <c r="D81" s="23"/>
      <c r="E81" s="23">
        <v>269</v>
      </c>
      <c r="F81" s="23">
        <v>253</v>
      </c>
      <c r="G81" s="23">
        <v>275</v>
      </c>
      <c r="H81" s="23"/>
      <c r="I81" s="23"/>
      <c r="J81" s="23"/>
      <c r="K81" s="23"/>
      <c r="L81" s="23"/>
      <c r="M81" s="23">
        <f t="shared" si="8"/>
        <v>797</v>
      </c>
      <c r="N81" s="27"/>
    </row>
    <row r="82" spans="1:15" ht="45" customHeight="1">
      <c r="A82" s="111"/>
      <c r="B82" s="120"/>
      <c r="C82" s="64" t="s">
        <v>212</v>
      </c>
      <c r="D82" s="23"/>
      <c r="E82" s="23">
        <v>681</v>
      </c>
      <c r="F82" s="23">
        <v>685</v>
      </c>
      <c r="G82" s="23">
        <v>569</v>
      </c>
      <c r="H82" s="23"/>
      <c r="I82" s="23"/>
      <c r="J82" s="23"/>
      <c r="K82" s="23"/>
      <c r="L82" s="23"/>
      <c r="M82" s="23">
        <f t="shared" si="8"/>
        <v>1935</v>
      </c>
      <c r="N82" s="27"/>
    </row>
    <row r="83" spans="1:15" ht="16.5" customHeight="1">
      <c r="A83" s="112"/>
      <c r="B83" s="20"/>
      <c r="C83" s="24"/>
      <c r="D83" s="25"/>
      <c r="E83" s="25">
        <f>SUM(E79:E82)</f>
        <v>1549</v>
      </c>
      <c r="F83" s="25">
        <f t="shared" ref="F83:L83" si="42">SUM(F79:F82)</f>
        <v>1546</v>
      </c>
      <c r="G83" s="25">
        <f t="shared" si="42"/>
        <v>1457</v>
      </c>
      <c r="H83" s="25">
        <f t="shared" si="42"/>
        <v>0</v>
      </c>
      <c r="I83" s="25">
        <f t="shared" si="42"/>
        <v>0</v>
      </c>
      <c r="J83" s="25">
        <f t="shared" si="42"/>
        <v>0</v>
      </c>
      <c r="K83" s="25">
        <f t="shared" si="42"/>
        <v>0</v>
      </c>
      <c r="L83" s="25">
        <f t="shared" si="42"/>
        <v>0</v>
      </c>
      <c r="M83" s="25">
        <f t="shared" si="8"/>
        <v>4552</v>
      </c>
      <c r="N83" s="27"/>
    </row>
    <row r="84" spans="1:15" ht="45.75" customHeight="1">
      <c r="A84" s="118">
        <v>20</v>
      </c>
      <c r="B84" s="116" t="s">
        <v>213</v>
      </c>
      <c r="C84" s="64" t="s">
        <v>117</v>
      </c>
      <c r="D84" s="23"/>
      <c r="E84" s="23">
        <v>792</v>
      </c>
      <c r="F84" s="23">
        <v>782</v>
      </c>
      <c r="G84" s="23">
        <v>683</v>
      </c>
      <c r="H84" s="23"/>
      <c r="I84" s="23"/>
      <c r="J84" s="23"/>
      <c r="K84" s="23"/>
      <c r="L84" s="23"/>
      <c r="M84" s="23">
        <f>SUM(D84:L84)</f>
        <v>2257</v>
      </c>
      <c r="N84" s="27"/>
    </row>
    <row r="85" spans="1:15" ht="45.75" customHeight="1">
      <c r="A85" s="111"/>
      <c r="B85" s="117"/>
      <c r="C85" s="64" t="s">
        <v>214</v>
      </c>
      <c r="D85" s="23"/>
      <c r="E85" s="23">
        <v>218</v>
      </c>
      <c r="F85" s="23">
        <v>137</v>
      </c>
      <c r="G85" s="23">
        <v>170</v>
      </c>
      <c r="H85" s="23"/>
      <c r="I85" s="23"/>
      <c r="J85" s="23"/>
      <c r="K85" s="23"/>
      <c r="L85" s="23"/>
      <c r="M85" s="23">
        <f t="shared" ref="M85:M88" si="43">SUM(D85:L85)</f>
        <v>525</v>
      </c>
      <c r="N85" s="27"/>
    </row>
    <row r="86" spans="1:15" ht="45.75" customHeight="1">
      <c r="A86" s="111"/>
      <c r="B86" s="117"/>
      <c r="C86" s="64" t="s">
        <v>217</v>
      </c>
      <c r="D86" s="23"/>
      <c r="E86" s="23">
        <v>384</v>
      </c>
      <c r="F86" s="23">
        <v>350</v>
      </c>
      <c r="G86" s="23">
        <v>376</v>
      </c>
      <c r="H86" s="23"/>
      <c r="I86" s="23"/>
      <c r="J86" s="23"/>
      <c r="K86" s="23"/>
      <c r="L86" s="23"/>
      <c r="M86" s="23">
        <f t="shared" si="43"/>
        <v>1110</v>
      </c>
      <c r="N86" s="27"/>
    </row>
    <row r="87" spans="1:15" ht="45.75" customHeight="1">
      <c r="A87" s="111"/>
      <c r="B87" s="117"/>
      <c r="C87" s="64" t="s">
        <v>119</v>
      </c>
      <c r="D87" s="23"/>
      <c r="E87" s="23">
        <v>95</v>
      </c>
      <c r="F87" s="23">
        <v>42</v>
      </c>
      <c r="G87" s="23">
        <v>198</v>
      </c>
      <c r="H87" s="23"/>
      <c r="I87" s="23"/>
      <c r="J87" s="23"/>
      <c r="K87" s="23"/>
      <c r="L87" s="23"/>
      <c r="M87" s="23">
        <f t="shared" si="43"/>
        <v>335</v>
      </c>
      <c r="N87" s="27"/>
    </row>
    <row r="88" spans="1:15" ht="45.75" customHeight="1">
      <c r="A88" s="111"/>
      <c r="B88" s="120"/>
      <c r="C88" s="64" t="s">
        <v>215</v>
      </c>
      <c r="D88" s="23">
        <v>46</v>
      </c>
      <c r="E88" s="23">
        <v>56</v>
      </c>
      <c r="F88" s="23">
        <v>64</v>
      </c>
      <c r="G88" s="23"/>
      <c r="H88" s="23"/>
      <c r="I88" s="23"/>
      <c r="J88" s="23"/>
      <c r="K88" s="23"/>
      <c r="L88" s="23"/>
      <c r="M88" s="23">
        <f t="shared" si="43"/>
        <v>166</v>
      </c>
      <c r="N88" s="27"/>
    </row>
    <row r="89" spans="1:15" ht="16.5" customHeight="1">
      <c r="A89" s="112"/>
      <c r="B89" s="20"/>
      <c r="C89" s="24"/>
      <c r="D89" s="25">
        <f>SUM(D84:D88)</f>
        <v>46</v>
      </c>
      <c r="E89" s="25">
        <f>SUM(E84:E88)</f>
        <v>1545</v>
      </c>
      <c r="F89" s="25">
        <f t="shared" ref="F89:L89" si="44">SUM(F84:F88)</f>
        <v>1375</v>
      </c>
      <c r="G89" s="25">
        <f t="shared" si="44"/>
        <v>1427</v>
      </c>
      <c r="H89" s="25">
        <f t="shared" si="44"/>
        <v>0</v>
      </c>
      <c r="I89" s="25">
        <f t="shared" si="44"/>
        <v>0</v>
      </c>
      <c r="J89" s="25">
        <f t="shared" si="44"/>
        <v>0</v>
      </c>
      <c r="K89" s="25">
        <f t="shared" si="44"/>
        <v>0</v>
      </c>
      <c r="L89" s="25">
        <f t="shared" si="44"/>
        <v>0</v>
      </c>
      <c r="M89" s="25">
        <f>SUM(M84:M88)</f>
        <v>4393</v>
      </c>
      <c r="N89" s="27"/>
    </row>
    <row r="90" spans="1:15" ht="42.75" customHeight="1">
      <c r="A90" s="118">
        <v>21</v>
      </c>
      <c r="B90" s="116" t="s">
        <v>218</v>
      </c>
      <c r="C90" s="65" t="s">
        <v>219</v>
      </c>
      <c r="D90" s="23"/>
      <c r="E90" s="23">
        <f>700+69</f>
        <v>769</v>
      </c>
      <c r="F90" s="23">
        <f>700+73</f>
        <v>773</v>
      </c>
      <c r="G90" s="23">
        <f>700+77</f>
        <v>777</v>
      </c>
      <c r="H90" s="23"/>
      <c r="I90" s="23"/>
      <c r="J90" s="23"/>
      <c r="K90" s="23"/>
      <c r="L90" s="23"/>
      <c r="M90" s="23">
        <f t="shared" si="8"/>
        <v>2319</v>
      </c>
      <c r="N90" s="27"/>
    </row>
    <row r="91" spans="1:15" ht="42.75" customHeight="1">
      <c r="A91" s="111"/>
      <c r="B91" s="117"/>
      <c r="C91" s="65" t="s">
        <v>220</v>
      </c>
      <c r="D91" s="23"/>
      <c r="E91" s="23">
        <v>605</v>
      </c>
      <c r="F91" s="23">
        <v>604</v>
      </c>
      <c r="G91" s="23">
        <v>602</v>
      </c>
      <c r="H91" s="23"/>
      <c r="I91" s="23"/>
      <c r="J91" s="23"/>
      <c r="K91" s="23"/>
      <c r="L91" s="23"/>
      <c r="M91" s="23">
        <f t="shared" si="8"/>
        <v>1811</v>
      </c>
      <c r="N91" s="27"/>
    </row>
    <row r="92" spans="1:15" ht="42.75" customHeight="1">
      <c r="A92" s="111"/>
      <c r="B92" s="117"/>
      <c r="C92" s="66" t="s">
        <v>221</v>
      </c>
      <c r="D92" s="23"/>
      <c r="E92" s="23">
        <v>360</v>
      </c>
      <c r="F92" s="23">
        <v>454</v>
      </c>
      <c r="G92" s="23">
        <v>559</v>
      </c>
      <c r="H92" s="23"/>
      <c r="I92" s="23"/>
      <c r="J92" s="23"/>
      <c r="K92" s="23"/>
      <c r="L92" s="23"/>
      <c r="M92" s="23">
        <f t="shared" ref="M92:M93" si="45">SUM(E92:L92)</f>
        <v>1373</v>
      </c>
      <c r="N92" s="27"/>
    </row>
    <row r="93" spans="1:15" ht="42.75" customHeight="1">
      <c r="A93" s="111"/>
      <c r="B93" s="120"/>
      <c r="C93" s="66" t="s">
        <v>222</v>
      </c>
      <c r="D93" s="23"/>
      <c r="E93" s="23">
        <v>608</v>
      </c>
      <c r="F93" s="23">
        <v>616</v>
      </c>
      <c r="G93" s="23">
        <v>502</v>
      </c>
      <c r="H93" s="23"/>
      <c r="I93" s="23"/>
      <c r="J93" s="23"/>
      <c r="K93" s="23"/>
      <c r="L93" s="23"/>
      <c r="M93" s="23">
        <f t="shared" si="45"/>
        <v>1726</v>
      </c>
      <c r="N93" s="27"/>
    </row>
    <row r="94" spans="1:15" ht="16.5" customHeight="1">
      <c r="A94" s="112"/>
      <c r="B94" s="20"/>
      <c r="C94" s="30"/>
      <c r="D94" s="25"/>
      <c r="E94" s="25">
        <f>SUM(E90:E93)</f>
        <v>2342</v>
      </c>
      <c r="F94" s="25">
        <f t="shared" ref="F94" si="46">SUM(F90:F93)</f>
        <v>2447</v>
      </c>
      <c r="G94" s="25">
        <f t="shared" ref="G94" si="47">SUM(G90:G93)</f>
        <v>2440</v>
      </c>
      <c r="H94" s="25">
        <f t="shared" ref="H94" si="48">SUM(H90:H93)</f>
        <v>0</v>
      </c>
      <c r="I94" s="25">
        <f t="shared" ref="I94" si="49">SUM(I90:I93)</f>
        <v>0</v>
      </c>
      <c r="J94" s="25">
        <f t="shared" ref="J94" si="50">SUM(J90:J93)</f>
        <v>0</v>
      </c>
      <c r="K94" s="25">
        <f t="shared" ref="K94" si="51">SUM(K90:K93)</f>
        <v>0</v>
      </c>
      <c r="L94" s="25">
        <f t="shared" ref="L94" si="52">SUM(L90:L93)</f>
        <v>0</v>
      </c>
      <c r="M94" s="25">
        <f t="shared" ref="M94" si="53">SUM(E94:L94)</f>
        <v>7229</v>
      </c>
      <c r="N94" s="27"/>
    </row>
    <row r="95" spans="1:15" ht="48.75" customHeight="1">
      <c r="A95" s="128">
        <v>22</v>
      </c>
      <c r="B95" s="53" t="s">
        <v>266</v>
      </c>
      <c r="C95" s="27" t="s">
        <v>102</v>
      </c>
      <c r="D95" s="27"/>
      <c r="E95" s="27">
        <v>92</v>
      </c>
      <c r="F95" s="27">
        <v>178</v>
      </c>
      <c r="G95" s="27"/>
      <c r="H95" s="27"/>
      <c r="I95" s="27"/>
      <c r="J95" s="27"/>
      <c r="K95" s="27"/>
      <c r="L95" s="26"/>
      <c r="M95" s="22">
        <f>SUM(E95:L95)</f>
        <v>270</v>
      </c>
      <c r="N95" s="27"/>
      <c r="O95" s="18"/>
    </row>
    <row r="96" spans="1:15" ht="16.5" customHeight="1">
      <c r="A96" s="129"/>
      <c r="B96" s="130" t="s">
        <v>26</v>
      </c>
      <c r="C96" s="131"/>
      <c r="D96" s="24"/>
      <c r="E96" s="24">
        <f t="shared" ref="E96:K96" si="54">SUM(E95:E95)</f>
        <v>92</v>
      </c>
      <c r="F96" s="24">
        <f t="shared" si="54"/>
        <v>178</v>
      </c>
      <c r="G96" s="24">
        <f t="shared" si="54"/>
        <v>0</v>
      </c>
      <c r="H96" s="24">
        <f t="shared" si="54"/>
        <v>0</v>
      </c>
      <c r="I96" s="24">
        <f t="shared" si="54"/>
        <v>0</v>
      </c>
      <c r="J96" s="24">
        <f t="shared" si="54"/>
        <v>0</v>
      </c>
      <c r="K96" s="24">
        <f t="shared" si="54"/>
        <v>0</v>
      </c>
      <c r="L96" s="24"/>
      <c r="M96" s="24">
        <f>SUM(E96:L96)</f>
        <v>270</v>
      </c>
      <c r="N96" s="27"/>
    </row>
    <row r="97" spans="1:14">
      <c r="A97" s="73"/>
      <c r="B97" s="31"/>
      <c r="C97" s="31"/>
      <c r="D97" s="32"/>
      <c r="E97" s="32"/>
      <c r="F97" s="32"/>
      <c r="G97" s="32"/>
      <c r="H97" s="32"/>
      <c r="I97" s="32"/>
      <c r="J97" s="32"/>
      <c r="K97" s="32"/>
      <c r="L97" s="32"/>
      <c r="M97" s="32"/>
      <c r="N97" s="31"/>
    </row>
    <row r="98" spans="1:14">
      <c r="A98" s="127" t="s">
        <v>202</v>
      </c>
      <c r="B98" s="127"/>
      <c r="C98" s="127"/>
      <c r="D98" s="25">
        <f>D94+D89+D83+D78+D74+D70+D67+D63+D96</f>
        <v>46</v>
      </c>
      <c r="E98" s="25">
        <f t="shared" ref="E98:M98" si="55">E94+E89+E83+E78+E74+E70+E67+E63+E96</f>
        <v>6955</v>
      </c>
      <c r="F98" s="25">
        <f t="shared" si="55"/>
        <v>6657</v>
      </c>
      <c r="G98" s="25">
        <f t="shared" si="55"/>
        <v>6538</v>
      </c>
      <c r="H98" s="25">
        <f t="shared" si="55"/>
        <v>1438</v>
      </c>
      <c r="I98" s="25">
        <f t="shared" si="55"/>
        <v>1425</v>
      </c>
      <c r="J98" s="25">
        <f t="shared" si="55"/>
        <v>709</v>
      </c>
      <c r="K98" s="25">
        <f t="shared" si="55"/>
        <v>0</v>
      </c>
      <c r="L98" s="25">
        <f t="shared" si="55"/>
        <v>0</v>
      </c>
      <c r="M98" s="25">
        <f t="shared" si="55"/>
        <v>23768</v>
      </c>
      <c r="N98" s="30"/>
    </row>
  </sheetData>
  <mergeCells count="45">
    <mergeCell ref="B68:B69"/>
    <mergeCell ref="A68:A70"/>
    <mergeCell ref="B71:B73"/>
    <mergeCell ref="A56:A63"/>
    <mergeCell ref="B56:B62"/>
    <mergeCell ref="A64:A67"/>
    <mergeCell ref="B64:B66"/>
    <mergeCell ref="A90:A94"/>
    <mergeCell ref="B90:B93"/>
    <mergeCell ref="A98:C98"/>
    <mergeCell ref="A84:A89"/>
    <mergeCell ref="B84:B88"/>
    <mergeCell ref="A95:A96"/>
    <mergeCell ref="B96:C96"/>
    <mergeCell ref="A79:A83"/>
    <mergeCell ref="B79:B82"/>
    <mergeCell ref="A71:A74"/>
    <mergeCell ref="A75:A78"/>
    <mergeCell ref="B75:B77"/>
    <mergeCell ref="A53:A55"/>
    <mergeCell ref="B53:B54"/>
    <mergeCell ref="A42:A46"/>
    <mergeCell ref="B42:B45"/>
    <mergeCell ref="A47:A49"/>
    <mergeCell ref="B47:B48"/>
    <mergeCell ref="B50:B51"/>
    <mergeCell ref="A50:A52"/>
    <mergeCell ref="A36:A37"/>
    <mergeCell ref="A38:A41"/>
    <mergeCell ref="B38:B40"/>
    <mergeCell ref="A29:A35"/>
    <mergeCell ref="B29:B34"/>
    <mergeCell ref="A1:N1"/>
    <mergeCell ref="A24:A28"/>
    <mergeCell ref="B24:B27"/>
    <mergeCell ref="B19:B22"/>
    <mergeCell ref="A19:A23"/>
    <mergeCell ref="N3:N4"/>
    <mergeCell ref="A5:A18"/>
    <mergeCell ref="B5:B17"/>
    <mergeCell ref="D3:L3"/>
    <mergeCell ref="A3:A4"/>
    <mergeCell ref="B3:B4"/>
    <mergeCell ref="C3:C4"/>
    <mergeCell ref="M3:M4"/>
  </mergeCells>
  <phoneticPr fontId="10" type="noConversion"/>
  <pageMargins left="0.70866141732283505" right="0.70866141732283505" top="0.74803149606299202" bottom="0.74803149606299202" header="0.31496062992126" footer="0.31496062992126"/>
  <pageSetup scale="65" orientation="portrait" horizontalDpi="4294967293" verticalDpi="4294967293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0"/>
  <sheetViews>
    <sheetView workbookViewId="0">
      <selection activeCell="O52" sqref="O52"/>
    </sheetView>
  </sheetViews>
  <sheetFormatPr defaultRowHeight="15"/>
  <cols>
    <col min="1" max="1" width="4.28515625" customWidth="1"/>
    <col min="2" max="2" width="8.5703125" customWidth="1"/>
    <col min="3" max="3" width="23.28515625" customWidth="1"/>
    <col min="4" max="11" width="7.7109375" style="10" customWidth="1"/>
    <col min="12" max="12" width="8.85546875" style="10"/>
    <col min="13" max="13" width="14.7109375" customWidth="1"/>
  </cols>
  <sheetData>
    <row r="1" spans="1:13" ht="39.75" customHeight="1">
      <c r="A1" s="140" t="s">
        <v>274</v>
      </c>
      <c r="B1" s="141"/>
      <c r="C1" s="141"/>
      <c r="D1" s="141"/>
      <c r="E1" s="141"/>
      <c r="F1" s="141"/>
      <c r="G1" s="141"/>
      <c r="H1" s="141"/>
      <c r="I1" s="141"/>
      <c r="J1" s="141"/>
      <c r="K1" s="141"/>
      <c r="L1" s="141"/>
      <c r="M1" s="142"/>
    </row>
    <row r="2" spans="1:13" ht="20.25">
      <c r="A2" s="135" t="s">
        <v>11</v>
      </c>
      <c r="B2" s="125" t="s">
        <v>0</v>
      </c>
      <c r="C2" s="126" t="s">
        <v>1</v>
      </c>
      <c r="D2" s="106" t="s">
        <v>15</v>
      </c>
      <c r="E2" s="106"/>
      <c r="F2" s="106"/>
      <c r="G2" s="106"/>
      <c r="H2" s="106"/>
      <c r="I2" s="106"/>
      <c r="J2" s="106"/>
      <c r="K2" s="106"/>
      <c r="L2" s="104" t="s">
        <v>2</v>
      </c>
      <c r="M2" s="119" t="s">
        <v>3</v>
      </c>
    </row>
    <row r="3" spans="1:13" ht="15.75">
      <c r="A3" s="135"/>
      <c r="B3" s="125"/>
      <c r="C3" s="126"/>
      <c r="D3" s="11" t="s">
        <v>4</v>
      </c>
      <c r="E3" s="11" t="s">
        <v>13</v>
      </c>
      <c r="F3" s="11" t="s">
        <v>5</v>
      </c>
      <c r="G3" s="11" t="s">
        <v>6</v>
      </c>
      <c r="H3" s="11" t="s">
        <v>7</v>
      </c>
      <c r="I3" s="11" t="s">
        <v>8</v>
      </c>
      <c r="J3" s="11" t="s">
        <v>9</v>
      </c>
      <c r="K3" s="11" t="s">
        <v>14</v>
      </c>
      <c r="L3" s="104"/>
      <c r="M3" s="119"/>
    </row>
    <row r="4" spans="1:13" s="56" customFormat="1" ht="46.5" customHeight="1">
      <c r="A4" s="148">
        <v>1</v>
      </c>
      <c r="B4" s="149" t="s">
        <v>156</v>
      </c>
      <c r="C4" s="57" t="s">
        <v>157</v>
      </c>
      <c r="D4" s="77">
        <v>155</v>
      </c>
      <c r="E4" s="77">
        <v>151</v>
      </c>
      <c r="F4" s="77">
        <v>155</v>
      </c>
      <c r="G4" s="78"/>
      <c r="H4" s="78"/>
      <c r="I4" s="78"/>
      <c r="J4" s="78"/>
      <c r="K4" s="78"/>
      <c r="L4" s="79">
        <f>SUM(D4:I4)</f>
        <v>461</v>
      </c>
      <c r="M4" s="92"/>
    </row>
    <row r="5" spans="1:13" s="56" customFormat="1" ht="46.5" customHeight="1">
      <c r="A5" s="148"/>
      <c r="B5" s="150"/>
      <c r="C5" s="57" t="s">
        <v>158</v>
      </c>
      <c r="D5" s="78">
        <v>37</v>
      </c>
      <c r="E5" s="78">
        <v>33</v>
      </c>
      <c r="F5" s="78">
        <v>37</v>
      </c>
      <c r="G5" s="78"/>
      <c r="H5" s="78"/>
      <c r="I5" s="78"/>
      <c r="J5" s="78"/>
      <c r="K5" s="78"/>
      <c r="L5" s="79">
        <f>SUM(D5:I5)</f>
        <v>107</v>
      </c>
      <c r="M5" s="92"/>
    </row>
    <row r="6" spans="1:13" s="56" customFormat="1" ht="46.5" customHeight="1">
      <c r="A6" s="148"/>
      <c r="B6" s="150"/>
      <c r="C6" s="57" t="s">
        <v>159</v>
      </c>
      <c r="D6" s="78">
        <v>7</v>
      </c>
      <c r="E6" s="78">
        <v>10</v>
      </c>
      <c r="F6" s="78">
        <v>1</v>
      </c>
      <c r="G6" s="78"/>
      <c r="H6" s="78"/>
      <c r="I6" s="78"/>
      <c r="J6" s="78"/>
      <c r="K6" s="78"/>
      <c r="L6" s="79">
        <f>SUM(D6:I6)</f>
        <v>18</v>
      </c>
      <c r="M6" s="92"/>
    </row>
    <row r="7" spans="1:13" s="56" customFormat="1" ht="46.5" customHeight="1">
      <c r="A7" s="148"/>
      <c r="B7" s="150"/>
      <c r="C7" s="57" t="s">
        <v>280</v>
      </c>
      <c r="D7" s="78">
        <v>10</v>
      </c>
      <c r="E7" s="78">
        <v>4</v>
      </c>
      <c r="F7" s="78">
        <v>0</v>
      </c>
      <c r="G7" s="78"/>
      <c r="H7" s="78"/>
      <c r="I7" s="78"/>
      <c r="J7" s="78"/>
      <c r="K7" s="78"/>
      <c r="L7" s="79">
        <f>SUM(D7:I7)</f>
        <v>14</v>
      </c>
      <c r="M7" s="92"/>
    </row>
    <row r="8" spans="1:13" s="56" customFormat="1" ht="46.5" customHeight="1">
      <c r="A8" s="148"/>
      <c r="B8" s="151"/>
      <c r="C8" s="57" t="s">
        <v>160</v>
      </c>
      <c r="D8" s="78">
        <v>38</v>
      </c>
      <c r="E8" s="78">
        <v>41</v>
      </c>
      <c r="F8" s="78">
        <v>49</v>
      </c>
      <c r="G8" s="78"/>
      <c r="H8" s="78"/>
      <c r="I8" s="78"/>
      <c r="J8" s="78"/>
      <c r="K8" s="78"/>
      <c r="L8" s="79">
        <f>SUM(D8:I8)</f>
        <v>128</v>
      </c>
      <c r="M8" s="92"/>
    </row>
    <row r="9" spans="1:13" ht="30" customHeight="1">
      <c r="A9" s="148"/>
      <c r="B9" s="14"/>
      <c r="C9" s="12"/>
      <c r="D9" s="80">
        <f>SUM(D4:D8)</f>
        <v>247</v>
      </c>
      <c r="E9" s="80">
        <f t="shared" ref="E9:I9" si="0">SUM(E4:E8)</f>
        <v>239</v>
      </c>
      <c r="F9" s="80">
        <f t="shared" si="0"/>
        <v>242</v>
      </c>
      <c r="G9" s="80">
        <f t="shared" si="0"/>
        <v>0</v>
      </c>
      <c r="H9" s="80">
        <f t="shared" si="0"/>
        <v>0</v>
      </c>
      <c r="I9" s="80">
        <f t="shared" si="0"/>
        <v>0</v>
      </c>
      <c r="J9" s="80">
        <f t="shared" ref="J9:K9" si="1">SUM(J4:J8)</f>
        <v>0</v>
      </c>
      <c r="K9" s="80">
        <f t="shared" si="1"/>
        <v>0</v>
      </c>
      <c r="L9" s="81">
        <f>SUM(L4:L8)</f>
        <v>728</v>
      </c>
      <c r="M9" s="93"/>
    </row>
    <row r="10" spans="1:13" s="58" customFormat="1" ht="43.5" customHeight="1">
      <c r="A10" s="146">
        <v>2</v>
      </c>
      <c r="B10" s="136" t="s">
        <v>161</v>
      </c>
      <c r="C10" s="57" t="s">
        <v>162</v>
      </c>
      <c r="D10" s="82">
        <v>61</v>
      </c>
      <c r="E10" s="82">
        <v>66</v>
      </c>
      <c r="F10" s="82">
        <v>71</v>
      </c>
      <c r="G10" s="82"/>
      <c r="H10" s="82"/>
      <c r="I10" s="82"/>
      <c r="J10" s="82"/>
      <c r="K10" s="82"/>
      <c r="L10" s="83">
        <f t="shared" ref="L10:L14" si="2">SUM(D10:I10)</f>
        <v>198</v>
      </c>
      <c r="M10" s="94"/>
    </row>
    <row r="11" spans="1:13" s="58" customFormat="1" ht="43.5" customHeight="1">
      <c r="A11" s="146"/>
      <c r="B11" s="137"/>
      <c r="C11" s="57" t="s">
        <v>163</v>
      </c>
      <c r="D11" s="82">
        <v>30</v>
      </c>
      <c r="E11" s="82">
        <v>33</v>
      </c>
      <c r="F11" s="82">
        <v>29</v>
      </c>
      <c r="G11" s="82"/>
      <c r="H11" s="82">
        <v>4</v>
      </c>
      <c r="I11" s="82">
        <v>4</v>
      </c>
      <c r="J11" s="82"/>
      <c r="K11" s="82"/>
      <c r="L11" s="83">
        <f t="shared" si="2"/>
        <v>100</v>
      </c>
      <c r="M11" s="94"/>
    </row>
    <row r="12" spans="1:13" s="58" customFormat="1" ht="43.5" customHeight="1">
      <c r="A12" s="146"/>
      <c r="B12" s="137"/>
      <c r="C12" s="57" t="s">
        <v>281</v>
      </c>
      <c r="D12" s="82">
        <v>58</v>
      </c>
      <c r="E12" s="82">
        <v>46</v>
      </c>
      <c r="F12" s="82">
        <v>58</v>
      </c>
      <c r="G12" s="82"/>
      <c r="H12" s="82">
        <v>6</v>
      </c>
      <c r="I12" s="82">
        <v>6</v>
      </c>
      <c r="J12" s="82"/>
      <c r="K12" s="82"/>
      <c r="L12" s="83">
        <f t="shared" si="2"/>
        <v>174</v>
      </c>
      <c r="M12" s="94"/>
    </row>
    <row r="13" spans="1:13" s="58" customFormat="1" ht="43.5" customHeight="1">
      <c r="A13" s="146"/>
      <c r="B13" s="137"/>
      <c r="C13" s="57" t="s">
        <v>164</v>
      </c>
      <c r="D13" s="82">
        <v>61</v>
      </c>
      <c r="E13" s="82">
        <v>0</v>
      </c>
      <c r="F13" s="82">
        <v>75</v>
      </c>
      <c r="G13" s="82">
        <v>3</v>
      </c>
      <c r="H13" s="82">
        <v>4</v>
      </c>
      <c r="I13" s="82">
        <v>2</v>
      </c>
      <c r="J13" s="82"/>
      <c r="K13" s="82"/>
      <c r="L13" s="83">
        <f t="shared" si="2"/>
        <v>145</v>
      </c>
      <c r="M13" s="94"/>
    </row>
    <row r="14" spans="1:13" s="58" customFormat="1" ht="43.5" customHeight="1">
      <c r="A14" s="146"/>
      <c r="B14" s="138"/>
      <c r="C14" s="57" t="s">
        <v>165</v>
      </c>
      <c r="D14" s="82">
        <v>39</v>
      </c>
      <c r="E14" s="82">
        <v>35</v>
      </c>
      <c r="F14" s="82">
        <v>39</v>
      </c>
      <c r="G14" s="82"/>
      <c r="H14" s="82"/>
      <c r="I14" s="82"/>
      <c r="J14" s="82"/>
      <c r="K14" s="82"/>
      <c r="L14" s="83">
        <f t="shared" si="2"/>
        <v>113</v>
      </c>
      <c r="M14" s="94"/>
    </row>
    <row r="15" spans="1:13" ht="33" customHeight="1">
      <c r="A15" s="147"/>
      <c r="B15" s="15"/>
      <c r="C15" s="13"/>
      <c r="D15" s="80">
        <f t="shared" ref="D15:L15" si="3">SUM(D10:D14)</f>
        <v>249</v>
      </c>
      <c r="E15" s="80">
        <f t="shared" si="3"/>
        <v>180</v>
      </c>
      <c r="F15" s="80">
        <f t="shared" si="3"/>
        <v>272</v>
      </c>
      <c r="G15" s="80">
        <f t="shared" si="3"/>
        <v>3</v>
      </c>
      <c r="H15" s="80">
        <f t="shared" si="3"/>
        <v>14</v>
      </c>
      <c r="I15" s="80">
        <f t="shared" si="3"/>
        <v>12</v>
      </c>
      <c r="J15" s="80">
        <f t="shared" si="3"/>
        <v>0</v>
      </c>
      <c r="K15" s="80">
        <f t="shared" si="3"/>
        <v>0</v>
      </c>
      <c r="L15" s="81">
        <f t="shared" si="3"/>
        <v>730</v>
      </c>
      <c r="M15" s="93"/>
    </row>
    <row r="16" spans="1:13" ht="39.75" customHeight="1">
      <c r="A16" s="148">
        <v>3</v>
      </c>
      <c r="B16" s="149" t="s">
        <v>166</v>
      </c>
      <c r="C16" s="57" t="s">
        <v>167</v>
      </c>
      <c r="D16" s="78">
        <v>130</v>
      </c>
      <c r="E16" s="78">
        <v>126</v>
      </c>
      <c r="F16" s="78">
        <v>130</v>
      </c>
      <c r="G16" s="84"/>
      <c r="H16" s="84"/>
      <c r="I16" s="84"/>
      <c r="J16" s="84"/>
      <c r="K16" s="84"/>
      <c r="L16" s="79">
        <f>SUM(D16:I16)</f>
        <v>386</v>
      </c>
      <c r="M16" s="93"/>
    </row>
    <row r="17" spans="1:13" ht="39.75" customHeight="1">
      <c r="A17" s="148"/>
      <c r="B17" s="150"/>
      <c r="C17" s="57" t="s">
        <v>168</v>
      </c>
      <c r="D17" s="78">
        <v>31</v>
      </c>
      <c r="E17" s="78">
        <v>38</v>
      </c>
      <c r="F17" s="78">
        <v>40</v>
      </c>
      <c r="G17" s="84"/>
      <c r="H17" s="84"/>
      <c r="I17" s="84"/>
      <c r="J17" s="84"/>
      <c r="K17" s="84"/>
      <c r="L17" s="79">
        <f t="shared" ref="L17:L22" si="4">SUM(D17:I17)</f>
        <v>109</v>
      </c>
      <c r="M17" s="93"/>
    </row>
    <row r="18" spans="1:13" ht="39.75" customHeight="1">
      <c r="A18" s="148"/>
      <c r="B18" s="150"/>
      <c r="C18" s="57" t="s">
        <v>169</v>
      </c>
      <c r="D18" s="78">
        <v>211</v>
      </c>
      <c r="E18" s="78">
        <v>220</v>
      </c>
      <c r="F18" s="78">
        <v>207</v>
      </c>
      <c r="G18" s="84"/>
      <c r="H18" s="84"/>
      <c r="I18" s="84"/>
      <c r="J18" s="84"/>
      <c r="K18" s="84"/>
      <c r="L18" s="79">
        <f t="shared" si="4"/>
        <v>638</v>
      </c>
      <c r="M18" s="93"/>
    </row>
    <row r="19" spans="1:13" ht="39.75" customHeight="1">
      <c r="A19" s="148"/>
      <c r="B19" s="150"/>
      <c r="C19" s="57" t="s">
        <v>282</v>
      </c>
      <c r="D19" s="78">
        <v>1</v>
      </c>
      <c r="E19" s="78">
        <v>0</v>
      </c>
      <c r="F19" s="78">
        <v>0</v>
      </c>
      <c r="G19" s="84">
        <v>1</v>
      </c>
      <c r="H19" s="84">
        <v>7</v>
      </c>
      <c r="I19" s="84">
        <v>7</v>
      </c>
      <c r="J19" s="84"/>
      <c r="K19" s="84"/>
      <c r="L19" s="79">
        <f t="shared" si="4"/>
        <v>16</v>
      </c>
      <c r="M19" s="93"/>
    </row>
    <row r="20" spans="1:13" ht="39.75" customHeight="1">
      <c r="A20" s="148"/>
      <c r="B20" s="150"/>
      <c r="C20" s="57" t="s">
        <v>104</v>
      </c>
      <c r="D20" s="78">
        <v>4</v>
      </c>
      <c r="E20" s="78">
        <v>1</v>
      </c>
      <c r="F20" s="78">
        <v>9</v>
      </c>
      <c r="G20" s="84">
        <v>0</v>
      </c>
      <c r="H20" s="84">
        <v>64</v>
      </c>
      <c r="I20" s="84">
        <v>1</v>
      </c>
      <c r="J20" s="84"/>
      <c r="K20" s="84"/>
      <c r="L20" s="79">
        <f t="shared" si="4"/>
        <v>79</v>
      </c>
      <c r="M20" s="93"/>
    </row>
    <row r="21" spans="1:13" ht="39.75" customHeight="1">
      <c r="A21" s="148"/>
      <c r="B21" s="150"/>
      <c r="C21" s="57" t="s">
        <v>105</v>
      </c>
      <c r="D21" s="78">
        <v>51</v>
      </c>
      <c r="E21" s="78">
        <v>47</v>
      </c>
      <c r="F21" s="78">
        <v>51</v>
      </c>
      <c r="G21" s="84"/>
      <c r="H21" s="84"/>
      <c r="I21" s="84"/>
      <c r="J21" s="84"/>
      <c r="K21" s="84"/>
      <c r="L21" s="79">
        <f t="shared" si="4"/>
        <v>149</v>
      </c>
      <c r="M21" s="93"/>
    </row>
    <row r="22" spans="1:13" ht="45" customHeight="1">
      <c r="A22" s="148"/>
      <c r="B22" s="150"/>
      <c r="C22" s="59" t="s">
        <v>170</v>
      </c>
      <c r="D22" s="85">
        <v>43</v>
      </c>
      <c r="E22" s="85">
        <v>39</v>
      </c>
      <c r="F22" s="85">
        <v>43</v>
      </c>
      <c r="G22" s="86"/>
      <c r="H22" s="86"/>
      <c r="I22" s="86"/>
      <c r="J22" s="86"/>
      <c r="K22" s="86"/>
      <c r="L22" s="87">
        <f t="shared" si="4"/>
        <v>125</v>
      </c>
      <c r="M22" s="95"/>
    </row>
    <row r="23" spans="1:13" ht="34.5" customHeight="1">
      <c r="A23" s="148"/>
      <c r="B23" s="60"/>
      <c r="C23" s="61"/>
      <c r="D23" s="80">
        <f t="shared" ref="D23:L23" si="5">SUM(D16:D22)</f>
        <v>471</v>
      </c>
      <c r="E23" s="80">
        <f t="shared" si="5"/>
        <v>471</v>
      </c>
      <c r="F23" s="80">
        <f t="shared" si="5"/>
        <v>480</v>
      </c>
      <c r="G23" s="80">
        <f t="shared" si="5"/>
        <v>1</v>
      </c>
      <c r="H23" s="80">
        <f t="shared" si="5"/>
        <v>71</v>
      </c>
      <c r="I23" s="80">
        <f t="shared" si="5"/>
        <v>8</v>
      </c>
      <c r="J23" s="80">
        <f t="shared" si="5"/>
        <v>0</v>
      </c>
      <c r="K23" s="80">
        <f t="shared" si="5"/>
        <v>0</v>
      </c>
      <c r="L23" s="80">
        <f t="shared" si="5"/>
        <v>1502</v>
      </c>
      <c r="M23" s="92"/>
    </row>
    <row r="24" spans="1:13" ht="45.75" customHeight="1">
      <c r="A24" s="145">
        <v>4</v>
      </c>
      <c r="B24" s="132" t="s">
        <v>171</v>
      </c>
      <c r="C24" s="57" t="s">
        <v>276</v>
      </c>
      <c r="D24" s="78">
        <v>3</v>
      </c>
      <c r="E24" s="78">
        <v>3</v>
      </c>
      <c r="F24" s="78">
        <v>6</v>
      </c>
      <c r="G24" s="84"/>
      <c r="H24" s="84"/>
      <c r="I24" s="84"/>
      <c r="J24" s="84"/>
      <c r="K24" s="84"/>
      <c r="L24" s="79">
        <f t="shared" ref="L24:L29" si="6">SUM(D24:H24)</f>
        <v>12</v>
      </c>
      <c r="M24" s="93"/>
    </row>
    <row r="25" spans="1:13" ht="45.75" customHeight="1">
      <c r="A25" s="146"/>
      <c r="B25" s="133"/>
      <c r="C25" s="57" t="s">
        <v>277</v>
      </c>
      <c r="D25" s="78">
        <v>31</v>
      </c>
      <c r="E25" s="78">
        <v>25</v>
      </c>
      <c r="F25" s="78">
        <v>25</v>
      </c>
      <c r="G25" s="84"/>
      <c r="H25" s="84"/>
      <c r="I25" s="84"/>
      <c r="J25" s="84"/>
      <c r="K25" s="84"/>
      <c r="L25" s="79">
        <f t="shared" si="6"/>
        <v>81</v>
      </c>
      <c r="M25" s="93"/>
    </row>
    <row r="26" spans="1:13" ht="45.75" customHeight="1">
      <c r="A26" s="146"/>
      <c r="B26" s="133"/>
      <c r="C26" s="57" t="s">
        <v>172</v>
      </c>
      <c r="D26" s="78">
        <v>250</v>
      </c>
      <c r="E26" s="78">
        <v>209</v>
      </c>
      <c r="F26" s="78">
        <v>252</v>
      </c>
      <c r="G26" s="84"/>
      <c r="H26" s="84"/>
      <c r="I26" s="84"/>
      <c r="J26" s="84"/>
      <c r="K26" s="84"/>
      <c r="L26" s="79">
        <f t="shared" si="6"/>
        <v>711</v>
      </c>
      <c r="M26" s="93"/>
    </row>
    <row r="27" spans="1:13" ht="45.75" customHeight="1">
      <c r="A27" s="146"/>
      <c r="B27" s="133"/>
      <c r="C27" s="57" t="s">
        <v>173</v>
      </c>
      <c r="D27" s="78">
        <v>571</v>
      </c>
      <c r="E27" s="78">
        <v>584</v>
      </c>
      <c r="F27" s="78">
        <v>584</v>
      </c>
      <c r="G27" s="84"/>
      <c r="H27" s="84"/>
      <c r="I27" s="84"/>
      <c r="J27" s="84"/>
      <c r="K27" s="84"/>
      <c r="L27" s="79">
        <f t="shared" si="6"/>
        <v>1739</v>
      </c>
      <c r="M27" s="93"/>
    </row>
    <row r="28" spans="1:13" ht="45.75" customHeight="1">
      <c r="A28" s="146"/>
      <c r="B28" s="133"/>
      <c r="C28" s="88" t="s">
        <v>278</v>
      </c>
      <c r="D28" s="89">
        <v>1539</v>
      </c>
      <c r="E28" s="89">
        <v>1660</v>
      </c>
      <c r="F28" s="89">
        <v>1664</v>
      </c>
      <c r="G28" s="89"/>
      <c r="H28" s="89"/>
      <c r="I28" s="89"/>
      <c r="J28" s="89"/>
      <c r="K28" s="89"/>
      <c r="L28" s="90">
        <f t="shared" si="6"/>
        <v>4863</v>
      </c>
      <c r="M28" s="96"/>
    </row>
    <row r="29" spans="1:13" ht="45.75" customHeight="1">
      <c r="A29" s="146"/>
      <c r="B29" s="134"/>
      <c r="C29" s="88" t="s">
        <v>279</v>
      </c>
      <c r="D29" s="91">
        <v>1560</v>
      </c>
      <c r="E29" s="91">
        <v>1532</v>
      </c>
      <c r="F29" s="91">
        <v>1560</v>
      </c>
      <c r="G29" s="89"/>
      <c r="H29" s="89"/>
      <c r="I29" s="89"/>
      <c r="J29" s="89"/>
      <c r="K29" s="89"/>
      <c r="L29" s="90">
        <f t="shared" si="6"/>
        <v>4652</v>
      </c>
      <c r="M29" s="96"/>
    </row>
    <row r="30" spans="1:13" s="56" customFormat="1" ht="36" customHeight="1">
      <c r="A30" s="147"/>
      <c r="B30" s="63"/>
      <c r="C30" s="61"/>
      <c r="D30" s="80">
        <f>SUM(D24:D29)</f>
        <v>3954</v>
      </c>
      <c r="E30" s="80">
        <f>SUM(E24:E29)</f>
        <v>4013</v>
      </c>
      <c r="F30" s="80">
        <f>SUM(F24:F29)</f>
        <v>4091</v>
      </c>
      <c r="G30" s="80">
        <f t="shared" ref="G30:K30" si="7">SUM(G24:G27)</f>
        <v>0</v>
      </c>
      <c r="H30" s="80">
        <f t="shared" si="7"/>
        <v>0</v>
      </c>
      <c r="I30" s="80">
        <f t="shared" si="7"/>
        <v>0</v>
      </c>
      <c r="J30" s="80">
        <f t="shared" si="7"/>
        <v>0</v>
      </c>
      <c r="K30" s="80">
        <f t="shared" si="7"/>
        <v>0</v>
      </c>
      <c r="L30" s="81">
        <f>SUM(L24:L29)</f>
        <v>12058</v>
      </c>
      <c r="M30" s="92"/>
    </row>
    <row r="31" spans="1:13" ht="47.25" customHeight="1">
      <c r="A31" s="145">
        <v>5</v>
      </c>
      <c r="B31" s="132" t="s">
        <v>174</v>
      </c>
      <c r="C31" s="57" t="s">
        <v>175</v>
      </c>
      <c r="D31" s="78">
        <v>280</v>
      </c>
      <c r="E31" s="78">
        <v>289</v>
      </c>
      <c r="F31" s="78">
        <v>270</v>
      </c>
      <c r="G31" s="84"/>
      <c r="H31" s="84"/>
      <c r="I31" s="84"/>
      <c r="J31" s="84"/>
      <c r="K31" s="84"/>
      <c r="L31" s="79">
        <f t="shared" ref="L31:L43" si="8">SUM(D31:H31)</f>
        <v>839</v>
      </c>
      <c r="M31" s="93"/>
    </row>
    <row r="32" spans="1:13" ht="47.25" customHeight="1">
      <c r="A32" s="146"/>
      <c r="B32" s="133"/>
      <c r="C32" s="57" t="s">
        <v>170</v>
      </c>
      <c r="D32" s="78">
        <v>378</v>
      </c>
      <c r="E32" s="78">
        <v>372</v>
      </c>
      <c r="F32" s="78">
        <v>394</v>
      </c>
      <c r="G32" s="84"/>
      <c r="H32" s="84"/>
      <c r="I32" s="84"/>
      <c r="J32" s="84"/>
      <c r="K32" s="84"/>
      <c r="L32" s="79">
        <f t="shared" si="8"/>
        <v>1144</v>
      </c>
      <c r="M32" s="93"/>
    </row>
    <row r="33" spans="1:13" ht="47.25" customHeight="1">
      <c r="A33" s="146"/>
      <c r="B33" s="133"/>
      <c r="C33" s="57" t="s">
        <v>176</v>
      </c>
      <c r="D33" s="78">
        <v>383</v>
      </c>
      <c r="E33" s="78">
        <v>389</v>
      </c>
      <c r="F33" s="78">
        <v>387</v>
      </c>
      <c r="G33" s="84"/>
      <c r="H33" s="84"/>
      <c r="I33" s="84"/>
      <c r="J33" s="84"/>
      <c r="K33" s="84"/>
      <c r="L33" s="79">
        <f t="shared" si="8"/>
        <v>1159</v>
      </c>
      <c r="M33" s="93"/>
    </row>
    <row r="34" spans="1:13" ht="47.25" customHeight="1">
      <c r="A34" s="146"/>
      <c r="B34" s="133"/>
      <c r="C34" s="57" t="s">
        <v>177</v>
      </c>
      <c r="D34" s="78">
        <v>780</v>
      </c>
      <c r="E34" s="78">
        <v>776</v>
      </c>
      <c r="F34" s="78">
        <v>778</v>
      </c>
      <c r="G34" s="84"/>
      <c r="H34" s="84"/>
      <c r="I34" s="84"/>
      <c r="J34" s="84"/>
      <c r="K34" s="84"/>
      <c r="L34" s="79">
        <f t="shared" si="8"/>
        <v>2334</v>
      </c>
      <c r="M34" s="93"/>
    </row>
    <row r="35" spans="1:13" ht="47.25" customHeight="1">
      <c r="A35" s="146"/>
      <c r="B35" s="133"/>
      <c r="C35" s="57" t="s">
        <v>178</v>
      </c>
      <c r="D35" s="78">
        <v>149</v>
      </c>
      <c r="E35" s="78">
        <v>175</v>
      </c>
      <c r="F35" s="78">
        <v>161</v>
      </c>
      <c r="G35" s="84"/>
      <c r="H35" s="84"/>
      <c r="I35" s="84"/>
      <c r="J35" s="84"/>
      <c r="K35" s="84"/>
      <c r="L35" s="79">
        <f t="shared" si="8"/>
        <v>485</v>
      </c>
      <c r="M35" s="93"/>
    </row>
    <row r="36" spans="1:13" ht="47.25" customHeight="1">
      <c r="A36" s="146"/>
      <c r="B36" s="133"/>
      <c r="C36" s="57" t="s">
        <v>179</v>
      </c>
      <c r="D36" s="78">
        <v>70</v>
      </c>
      <c r="E36" s="78">
        <v>64</v>
      </c>
      <c r="F36" s="78">
        <v>65</v>
      </c>
      <c r="G36" s="84"/>
      <c r="H36" s="84"/>
      <c r="I36" s="84"/>
      <c r="J36" s="84"/>
      <c r="K36" s="84"/>
      <c r="L36" s="79">
        <f t="shared" si="8"/>
        <v>199</v>
      </c>
      <c r="M36" s="93"/>
    </row>
    <row r="37" spans="1:13" ht="47.25" customHeight="1">
      <c r="A37" s="146"/>
      <c r="B37" s="133"/>
      <c r="C37" s="57" t="s">
        <v>180</v>
      </c>
      <c r="D37" s="78">
        <v>213</v>
      </c>
      <c r="E37" s="78">
        <v>202</v>
      </c>
      <c r="F37" s="78">
        <v>226</v>
      </c>
      <c r="G37" s="84"/>
      <c r="H37" s="84"/>
      <c r="I37" s="84"/>
      <c r="J37" s="84"/>
      <c r="K37" s="84"/>
      <c r="L37" s="79">
        <f t="shared" si="8"/>
        <v>641</v>
      </c>
      <c r="M37" s="93"/>
    </row>
    <row r="38" spans="1:13" ht="47.25" customHeight="1">
      <c r="A38" s="146"/>
      <c r="B38" s="133"/>
      <c r="C38" s="57" t="s">
        <v>181</v>
      </c>
      <c r="D38" s="78">
        <v>80</v>
      </c>
      <c r="E38" s="78">
        <v>76</v>
      </c>
      <c r="F38" s="78">
        <v>80</v>
      </c>
      <c r="G38" s="84"/>
      <c r="H38" s="84"/>
      <c r="I38" s="84"/>
      <c r="J38" s="84"/>
      <c r="K38" s="84"/>
      <c r="L38" s="79">
        <f t="shared" si="8"/>
        <v>236</v>
      </c>
      <c r="M38" s="93"/>
    </row>
    <row r="39" spans="1:13" ht="47.25" customHeight="1">
      <c r="A39" s="146"/>
      <c r="B39" s="133"/>
      <c r="C39" s="57" t="s">
        <v>182</v>
      </c>
      <c r="D39" s="78">
        <v>80</v>
      </c>
      <c r="E39" s="78">
        <v>76</v>
      </c>
      <c r="F39" s="78">
        <v>80</v>
      </c>
      <c r="G39" s="84"/>
      <c r="H39" s="84"/>
      <c r="I39" s="84"/>
      <c r="J39" s="84"/>
      <c r="K39" s="84"/>
      <c r="L39" s="79">
        <f t="shared" si="8"/>
        <v>236</v>
      </c>
      <c r="M39" s="93"/>
    </row>
    <row r="40" spans="1:13" ht="47.25" customHeight="1">
      <c r="A40" s="146"/>
      <c r="B40" s="133"/>
      <c r="C40" s="57" t="s">
        <v>183</v>
      </c>
      <c r="D40" s="78">
        <v>71</v>
      </c>
      <c r="E40" s="78">
        <v>68</v>
      </c>
      <c r="F40" s="78">
        <v>71</v>
      </c>
      <c r="G40" s="84"/>
      <c r="H40" s="84"/>
      <c r="I40" s="84"/>
      <c r="J40" s="84"/>
      <c r="K40" s="84"/>
      <c r="L40" s="79">
        <f t="shared" si="8"/>
        <v>210</v>
      </c>
      <c r="M40" s="93"/>
    </row>
    <row r="41" spans="1:13" ht="47.25" customHeight="1">
      <c r="A41" s="146"/>
      <c r="B41" s="133"/>
      <c r="C41" s="57" t="s">
        <v>184</v>
      </c>
      <c r="D41" s="78">
        <v>70</v>
      </c>
      <c r="E41" s="78">
        <v>92</v>
      </c>
      <c r="F41" s="78">
        <v>64</v>
      </c>
      <c r="G41" s="84"/>
      <c r="H41" s="84"/>
      <c r="I41" s="84"/>
      <c r="J41" s="84"/>
      <c r="K41" s="84"/>
      <c r="L41" s="79">
        <f t="shared" si="8"/>
        <v>226</v>
      </c>
      <c r="M41" s="93"/>
    </row>
    <row r="42" spans="1:13" ht="47.25" customHeight="1">
      <c r="A42" s="146"/>
      <c r="B42" s="133"/>
      <c r="C42" s="57" t="s">
        <v>185</v>
      </c>
      <c r="D42" s="78">
        <v>34</v>
      </c>
      <c r="E42" s="78">
        <v>16</v>
      </c>
      <c r="F42" s="78">
        <v>35</v>
      </c>
      <c r="G42" s="84"/>
      <c r="H42" s="84"/>
      <c r="I42" s="84"/>
      <c r="J42" s="84"/>
      <c r="K42" s="84"/>
      <c r="L42" s="79">
        <f t="shared" si="8"/>
        <v>85</v>
      </c>
      <c r="M42" s="93"/>
    </row>
    <row r="43" spans="1:13" ht="47.25" customHeight="1">
      <c r="A43" s="146"/>
      <c r="B43" s="133"/>
      <c r="C43" s="57" t="s">
        <v>186</v>
      </c>
      <c r="D43" s="78">
        <v>37</v>
      </c>
      <c r="E43" s="78">
        <v>40</v>
      </c>
      <c r="F43" s="78">
        <v>41</v>
      </c>
      <c r="G43" s="84"/>
      <c r="H43" s="84"/>
      <c r="I43" s="84"/>
      <c r="J43" s="84"/>
      <c r="K43" s="84"/>
      <c r="L43" s="79">
        <f t="shared" si="8"/>
        <v>118</v>
      </c>
      <c r="M43" s="93"/>
    </row>
    <row r="44" spans="1:13" ht="47.25" customHeight="1">
      <c r="A44" s="147"/>
      <c r="B44" s="16"/>
      <c r="C44" s="13"/>
      <c r="D44" s="80">
        <f>SUM(D31:D43)</f>
        <v>2625</v>
      </c>
      <c r="E44" s="80">
        <f>SUM(E31:E43)</f>
        <v>2635</v>
      </c>
      <c r="F44" s="80">
        <f>SUM(F31:F43)</f>
        <v>2652</v>
      </c>
      <c r="G44" s="80">
        <f>SUM(G31:G43)</f>
        <v>0</v>
      </c>
      <c r="H44" s="80">
        <f t="shared" ref="H44:K44" si="9">SUM(H31:H43)</f>
        <v>0</v>
      </c>
      <c r="I44" s="80">
        <f t="shared" si="9"/>
        <v>0</v>
      </c>
      <c r="J44" s="80">
        <f t="shared" si="9"/>
        <v>0</v>
      </c>
      <c r="K44" s="80">
        <f t="shared" si="9"/>
        <v>0</v>
      </c>
      <c r="L44" s="81">
        <f>SUM(L31:L43)</f>
        <v>7912</v>
      </c>
      <c r="M44" s="93"/>
    </row>
    <row r="45" spans="1:13" ht="39.75" customHeight="1">
      <c r="A45" s="145">
        <v>6</v>
      </c>
      <c r="B45" s="132" t="s">
        <v>187</v>
      </c>
      <c r="C45" s="57" t="s">
        <v>188</v>
      </c>
      <c r="D45" s="78">
        <v>561</v>
      </c>
      <c r="E45" s="78">
        <v>521</v>
      </c>
      <c r="F45" s="78">
        <v>558</v>
      </c>
      <c r="G45" s="78">
        <v>140</v>
      </c>
      <c r="H45" s="78">
        <v>140</v>
      </c>
      <c r="I45" s="78">
        <v>125</v>
      </c>
      <c r="J45" s="84"/>
      <c r="K45" s="84"/>
      <c r="L45" s="79">
        <f t="shared" ref="L45:L57" si="10">SUM(D45:I45)</f>
        <v>2045</v>
      </c>
      <c r="M45" s="93"/>
    </row>
    <row r="46" spans="1:13" ht="39.75" customHeight="1">
      <c r="A46" s="146"/>
      <c r="B46" s="133"/>
      <c r="C46" s="57" t="s">
        <v>189</v>
      </c>
      <c r="D46" s="78">
        <v>918</v>
      </c>
      <c r="E46" s="78">
        <v>936</v>
      </c>
      <c r="F46" s="78">
        <v>880</v>
      </c>
      <c r="G46" s="78">
        <v>182</v>
      </c>
      <c r="H46" s="78">
        <v>186</v>
      </c>
      <c r="I46" s="78">
        <v>194</v>
      </c>
      <c r="J46" s="84"/>
      <c r="K46" s="84"/>
      <c r="L46" s="79">
        <f t="shared" si="10"/>
        <v>3296</v>
      </c>
      <c r="M46" s="93"/>
    </row>
    <row r="47" spans="1:13" ht="39.75" customHeight="1">
      <c r="A47" s="146"/>
      <c r="B47" s="133"/>
      <c r="C47" s="57" t="s">
        <v>190</v>
      </c>
      <c r="D47" s="78">
        <f>96+120</f>
        <v>216</v>
      </c>
      <c r="E47" s="78">
        <v>200</v>
      </c>
      <c r="F47" s="78">
        <f>94+120</f>
        <v>214</v>
      </c>
      <c r="G47" s="78">
        <v>66</v>
      </c>
      <c r="H47" s="78">
        <v>65</v>
      </c>
      <c r="I47" s="78">
        <v>63</v>
      </c>
      <c r="J47" s="84"/>
      <c r="K47" s="84"/>
      <c r="L47" s="79">
        <f t="shared" si="10"/>
        <v>824</v>
      </c>
      <c r="M47" s="93"/>
    </row>
    <row r="48" spans="1:13" ht="39.75" customHeight="1">
      <c r="A48" s="146"/>
      <c r="B48" s="133"/>
      <c r="C48" s="57" t="s">
        <v>191</v>
      </c>
      <c r="D48" s="78">
        <f>348+360</f>
        <v>708</v>
      </c>
      <c r="E48" s="78">
        <v>700</v>
      </c>
      <c r="F48" s="78">
        <f>356+360</f>
        <v>716</v>
      </c>
      <c r="G48" s="78">
        <v>178</v>
      </c>
      <c r="H48" s="78">
        <v>159</v>
      </c>
      <c r="I48" s="78">
        <v>126</v>
      </c>
      <c r="J48" s="84"/>
      <c r="K48" s="84"/>
      <c r="L48" s="79">
        <f t="shared" si="10"/>
        <v>2587</v>
      </c>
      <c r="M48" s="93"/>
    </row>
    <row r="49" spans="1:13" ht="39.75" customHeight="1">
      <c r="A49" s="146"/>
      <c r="B49" s="133"/>
      <c r="C49" s="57" t="s">
        <v>192</v>
      </c>
      <c r="D49" s="78">
        <f>211+240</f>
        <v>451</v>
      </c>
      <c r="E49" s="78">
        <v>448</v>
      </c>
      <c r="F49" s="78">
        <f>220+240</f>
        <v>460</v>
      </c>
      <c r="G49" s="78">
        <v>102</v>
      </c>
      <c r="H49" s="78">
        <v>119</v>
      </c>
      <c r="I49" s="78">
        <v>105</v>
      </c>
      <c r="J49" s="84"/>
      <c r="K49" s="84"/>
      <c r="L49" s="79">
        <f t="shared" si="10"/>
        <v>1685</v>
      </c>
      <c r="M49" s="93"/>
    </row>
    <row r="50" spans="1:13" ht="39.75" customHeight="1">
      <c r="A50" s="146"/>
      <c r="B50" s="133"/>
      <c r="C50" s="57" t="s">
        <v>193</v>
      </c>
      <c r="D50" s="78">
        <v>137</v>
      </c>
      <c r="E50" s="78">
        <v>176</v>
      </c>
      <c r="F50" s="78">
        <v>169</v>
      </c>
      <c r="G50" s="78">
        <v>60</v>
      </c>
      <c r="H50" s="78">
        <v>60</v>
      </c>
      <c r="I50" s="78">
        <v>54</v>
      </c>
      <c r="J50" s="84"/>
      <c r="K50" s="84"/>
      <c r="L50" s="79">
        <f t="shared" si="10"/>
        <v>656</v>
      </c>
      <c r="M50" s="93"/>
    </row>
    <row r="51" spans="1:13" ht="39.75" customHeight="1">
      <c r="A51" s="146"/>
      <c r="B51" s="133"/>
      <c r="C51" s="57" t="s">
        <v>194</v>
      </c>
      <c r="D51" s="78">
        <v>10</v>
      </c>
      <c r="E51" s="78">
        <v>10</v>
      </c>
      <c r="F51" s="78">
        <v>14</v>
      </c>
      <c r="G51" s="78"/>
      <c r="H51" s="78"/>
      <c r="I51" s="78"/>
      <c r="J51" s="84"/>
      <c r="K51" s="84"/>
      <c r="L51" s="79">
        <f t="shared" si="10"/>
        <v>34</v>
      </c>
      <c r="M51" s="93"/>
    </row>
    <row r="52" spans="1:13" ht="39.75" customHeight="1">
      <c r="A52" s="146"/>
      <c r="B52" s="133"/>
      <c r="C52" s="57" t="s">
        <v>195</v>
      </c>
      <c r="D52" s="78">
        <v>30</v>
      </c>
      <c r="E52" s="78">
        <v>20</v>
      </c>
      <c r="F52" s="78">
        <v>23</v>
      </c>
      <c r="G52" s="78">
        <v>21</v>
      </c>
      <c r="H52" s="78"/>
      <c r="I52" s="78">
        <v>19</v>
      </c>
      <c r="J52" s="84"/>
      <c r="K52" s="84"/>
      <c r="L52" s="79">
        <f t="shared" si="10"/>
        <v>113</v>
      </c>
      <c r="M52" s="93"/>
    </row>
    <row r="53" spans="1:13" ht="39.75" customHeight="1">
      <c r="A53" s="146"/>
      <c r="B53" s="133"/>
      <c r="C53" s="57" t="s">
        <v>196</v>
      </c>
      <c r="D53" s="78">
        <v>75</v>
      </c>
      <c r="E53" s="78">
        <v>71</v>
      </c>
      <c r="F53" s="78">
        <v>75</v>
      </c>
      <c r="G53" s="78">
        <v>39</v>
      </c>
      <c r="H53" s="78">
        <v>39</v>
      </c>
      <c r="I53" s="78">
        <v>39</v>
      </c>
      <c r="J53" s="84"/>
      <c r="K53" s="84"/>
      <c r="L53" s="79">
        <f t="shared" si="10"/>
        <v>338</v>
      </c>
      <c r="M53" s="93"/>
    </row>
    <row r="54" spans="1:13" ht="39.75" customHeight="1">
      <c r="A54" s="146"/>
      <c r="B54" s="133"/>
      <c r="C54" s="57" t="s">
        <v>197</v>
      </c>
      <c r="D54" s="78">
        <v>62</v>
      </c>
      <c r="E54" s="78">
        <v>78</v>
      </c>
      <c r="F54" s="78">
        <v>54</v>
      </c>
      <c r="G54" s="78">
        <v>78</v>
      </c>
      <c r="H54" s="78">
        <v>78</v>
      </c>
      <c r="I54" s="78">
        <v>65</v>
      </c>
      <c r="J54" s="84"/>
      <c r="K54" s="84"/>
      <c r="L54" s="79">
        <f t="shared" si="10"/>
        <v>415</v>
      </c>
      <c r="M54" s="93"/>
    </row>
    <row r="55" spans="1:13" ht="39.75" customHeight="1">
      <c r="A55" s="146"/>
      <c r="B55" s="133"/>
      <c r="C55" s="57" t="s">
        <v>198</v>
      </c>
      <c r="D55" s="78">
        <v>164</v>
      </c>
      <c r="E55" s="78">
        <v>160</v>
      </c>
      <c r="F55" s="78">
        <v>164</v>
      </c>
      <c r="G55" s="78">
        <v>54</v>
      </c>
      <c r="H55" s="78">
        <v>54</v>
      </c>
      <c r="I55" s="78">
        <v>50</v>
      </c>
      <c r="J55" s="84"/>
      <c r="K55" s="84"/>
      <c r="L55" s="79">
        <f t="shared" si="10"/>
        <v>646</v>
      </c>
      <c r="M55" s="93"/>
    </row>
    <row r="56" spans="1:13" ht="39.75" customHeight="1">
      <c r="A56" s="146"/>
      <c r="B56" s="133"/>
      <c r="C56" s="57" t="s">
        <v>199</v>
      </c>
      <c r="D56" s="78">
        <v>65</v>
      </c>
      <c r="E56" s="78">
        <v>59</v>
      </c>
      <c r="F56" s="78">
        <v>58</v>
      </c>
      <c r="G56" s="78">
        <v>33</v>
      </c>
      <c r="H56" s="78">
        <v>37</v>
      </c>
      <c r="I56" s="78">
        <v>36</v>
      </c>
      <c r="J56" s="84"/>
      <c r="K56" s="84"/>
      <c r="L56" s="79">
        <f t="shared" si="10"/>
        <v>288</v>
      </c>
      <c r="M56" s="93"/>
    </row>
    <row r="57" spans="1:13" ht="39.75" customHeight="1">
      <c r="A57" s="146"/>
      <c r="B57" s="134"/>
      <c r="C57" s="57" t="s">
        <v>200</v>
      </c>
      <c r="D57" s="78">
        <v>115</v>
      </c>
      <c r="E57" s="78">
        <v>108</v>
      </c>
      <c r="F57" s="78">
        <v>113</v>
      </c>
      <c r="G57" s="78">
        <v>41</v>
      </c>
      <c r="H57" s="78">
        <v>42</v>
      </c>
      <c r="I57" s="78">
        <v>46</v>
      </c>
      <c r="J57" s="84"/>
      <c r="K57" s="84"/>
      <c r="L57" s="79">
        <f t="shared" si="10"/>
        <v>465</v>
      </c>
      <c r="M57" s="93"/>
    </row>
    <row r="58" spans="1:13" ht="39.75" customHeight="1">
      <c r="A58" s="147"/>
      <c r="B58" s="16"/>
      <c r="C58" s="12"/>
      <c r="D58" s="80">
        <f t="shared" ref="D58:I58" si="11">SUM(D45:D57)</f>
        <v>3512</v>
      </c>
      <c r="E58" s="80">
        <f t="shared" si="11"/>
        <v>3487</v>
      </c>
      <c r="F58" s="80">
        <f t="shared" si="11"/>
        <v>3498</v>
      </c>
      <c r="G58" s="80">
        <f t="shared" si="11"/>
        <v>994</v>
      </c>
      <c r="H58" s="80">
        <f t="shared" si="11"/>
        <v>979</v>
      </c>
      <c r="I58" s="80">
        <f t="shared" si="11"/>
        <v>922</v>
      </c>
      <c r="J58" s="80">
        <f t="shared" ref="J58:K58" si="12">SUM(J45:J57)</f>
        <v>0</v>
      </c>
      <c r="K58" s="80">
        <f t="shared" si="12"/>
        <v>0</v>
      </c>
      <c r="L58" s="81">
        <f>SUM(L45:L57)</f>
        <v>13392</v>
      </c>
      <c r="M58" s="93"/>
    </row>
    <row r="59" spans="1:13">
      <c r="A59" s="143"/>
      <c r="B59" s="143"/>
      <c r="C59" s="143"/>
      <c r="D59" s="143"/>
      <c r="E59" s="143"/>
      <c r="F59" s="143"/>
      <c r="G59" s="143"/>
      <c r="H59" s="143"/>
      <c r="I59" s="143"/>
      <c r="J59" s="143"/>
      <c r="K59" s="143"/>
      <c r="L59" s="143"/>
      <c r="M59" s="144"/>
    </row>
    <row r="60" spans="1:13">
      <c r="A60" s="139" t="s">
        <v>201</v>
      </c>
      <c r="B60" s="139"/>
      <c r="C60" s="5"/>
      <c r="D60" s="17">
        <f t="shared" ref="D60:L60" si="13">D58+D44+D30+D23+D15+D9</f>
        <v>11058</v>
      </c>
      <c r="E60" s="17">
        <f t="shared" si="13"/>
        <v>11025</v>
      </c>
      <c r="F60" s="17">
        <f t="shared" si="13"/>
        <v>11235</v>
      </c>
      <c r="G60" s="17">
        <f t="shared" si="13"/>
        <v>998</v>
      </c>
      <c r="H60" s="17">
        <f t="shared" si="13"/>
        <v>1064</v>
      </c>
      <c r="I60" s="17">
        <f t="shared" si="13"/>
        <v>942</v>
      </c>
      <c r="J60" s="17">
        <f t="shared" si="13"/>
        <v>0</v>
      </c>
      <c r="K60" s="17">
        <f t="shared" si="13"/>
        <v>0</v>
      </c>
      <c r="L60" s="17">
        <f t="shared" si="13"/>
        <v>36322</v>
      </c>
      <c r="M60" s="4"/>
    </row>
  </sheetData>
  <mergeCells count="21">
    <mergeCell ref="L2:L3"/>
    <mergeCell ref="B10:B14"/>
    <mergeCell ref="B45:B57"/>
    <mergeCell ref="A60:B60"/>
    <mergeCell ref="A1:M1"/>
    <mergeCell ref="A59:M59"/>
    <mergeCell ref="A31:A44"/>
    <mergeCell ref="B31:B43"/>
    <mergeCell ref="A45:A58"/>
    <mergeCell ref="A16:A23"/>
    <mergeCell ref="B16:B22"/>
    <mergeCell ref="A24:A30"/>
    <mergeCell ref="B4:B8"/>
    <mergeCell ref="A4:A9"/>
    <mergeCell ref="A10:A15"/>
    <mergeCell ref="M2:M3"/>
    <mergeCell ref="B24:B29"/>
    <mergeCell ref="A2:A3"/>
    <mergeCell ref="B2:B3"/>
    <mergeCell ref="C2:C3"/>
    <mergeCell ref="D2:K2"/>
  </mergeCells>
  <phoneticPr fontId="10" type="noConversion"/>
  <pageMargins left="0.70866141732283505" right="0.70866141732283505" top="0.74803149606299202" bottom="0.74803149606299202" header="0.31496062992126" footer="0.31496062992126"/>
  <pageSetup paperSize="9" scale="70" orientation="portrait" horizontalDpi="4294967293" verticalDpi="4294967293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43"/>
  <sheetViews>
    <sheetView workbookViewId="0">
      <selection activeCell="O45" sqref="O45"/>
    </sheetView>
  </sheetViews>
  <sheetFormatPr defaultRowHeight="15"/>
  <cols>
    <col min="1" max="1" width="6.28515625" customWidth="1"/>
    <col min="2" max="2" width="17.28515625" customWidth="1"/>
    <col min="3" max="3" width="22.28515625" customWidth="1"/>
    <col min="4" max="9" width="10.42578125" customWidth="1"/>
    <col min="10" max="10" width="12.140625" customWidth="1"/>
    <col min="11" max="11" width="15.42578125" customWidth="1"/>
    <col min="12" max="12" width="12.42578125" customWidth="1"/>
  </cols>
  <sheetData>
    <row r="1" spans="1:12" ht="21">
      <c r="A1" s="140" t="s">
        <v>275</v>
      </c>
      <c r="B1" s="141"/>
      <c r="C1" s="141"/>
      <c r="D1" s="141"/>
      <c r="E1" s="141"/>
      <c r="F1" s="141"/>
      <c r="G1" s="141"/>
      <c r="H1" s="141"/>
      <c r="I1" s="141"/>
      <c r="J1" s="141"/>
      <c r="K1" s="141"/>
      <c r="L1" s="141"/>
    </row>
    <row r="3" spans="1:12" ht="49.5" customHeight="1">
      <c r="A3" s="3" t="s">
        <v>223</v>
      </c>
      <c r="B3" s="7" t="s">
        <v>0</v>
      </c>
      <c r="C3" s="7" t="s">
        <v>1</v>
      </c>
      <c r="D3" s="7" t="s">
        <v>4</v>
      </c>
      <c r="E3" s="7" t="s">
        <v>267</v>
      </c>
      <c r="F3" s="7" t="s">
        <v>5</v>
      </c>
      <c r="G3" s="7" t="s">
        <v>6</v>
      </c>
      <c r="H3" s="7" t="s">
        <v>7</v>
      </c>
      <c r="I3" s="7" t="s">
        <v>268</v>
      </c>
      <c r="J3" s="46" t="s">
        <v>269</v>
      </c>
      <c r="K3" s="7" t="s">
        <v>224</v>
      </c>
      <c r="L3" s="7" t="s">
        <v>225</v>
      </c>
    </row>
    <row r="4" spans="1:12" ht="42.75" customHeight="1">
      <c r="A4" s="159" t="s">
        <v>226</v>
      </c>
      <c r="B4" s="116" t="s">
        <v>227</v>
      </c>
      <c r="C4" s="65" t="s">
        <v>228</v>
      </c>
      <c r="D4" s="42">
        <v>64</v>
      </c>
      <c r="E4" s="42">
        <v>134</v>
      </c>
      <c r="F4" s="42">
        <v>155</v>
      </c>
      <c r="G4" s="42">
        <v>75</v>
      </c>
      <c r="H4" s="42"/>
      <c r="I4" s="42"/>
      <c r="J4" s="50">
        <f>SUM(D4:I4)</f>
        <v>428</v>
      </c>
      <c r="K4" s="162" t="s">
        <v>229</v>
      </c>
      <c r="L4" s="1"/>
    </row>
    <row r="5" spans="1:12" ht="42.75" customHeight="1">
      <c r="A5" s="160"/>
      <c r="B5" s="117"/>
      <c r="C5" s="65" t="s">
        <v>230</v>
      </c>
      <c r="D5" s="42">
        <v>125</v>
      </c>
      <c r="E5" s="42">
        <f>107+150</f>
        <v>257</v>
      </c>
      <c r="F5" s="42">
        <f>150+109</f>
        <v>259</v>
      </c>
      <c r="G5" s="42">
        <v>126</v>
      </c>
      <c r="H5" s="42"/>
      <c r="I5" s="42"/>
      <c r="J5" s="50">
        <f>SUM(D5:I5)</f>
        <v>767</v>
      </c>
      <c r="K5" s="163"/>
      <c r="L5" s="49"/>
    </row>
    <row r="6" spans="1:12" ht="19.5" customHeight="1">
      <c r="A6" s="161"/>
      <c r="B6" s="120"/>
      <c r="C6" s="54"/>
      <c r="D6" s="55">
        <f t="shared" ref="D6:J6" si="0">D4+D5</f>
        <v>189</v>
      </c>
      <c r="E6" s="55">
        <f t="shared" si="0"/>
        <v>391</v>
      </c>
      <c r="F6" s="55">
        <f t="shared" si="0"/>
        <v>414</v>
      </c>
      <c r="G6" s="55">
        <f t="shared" si="0"/>
        <v>201</v>
      </c>
      <c r="H6" s="55">
        <f t="shared" si="0"/>
        <v>0</v>
      </c>
      <c r="I6" s="55">
        <f t="shared" si="0"/>
        <v>0</v>
      </c>
      <c r="J6" s="55">
        <f t="shared" si="0"/>
        <v>1195</v>
      </c>
      <c r="K6" s="47"/>
      <c r="L6" s="49"/>
    </row>
    <row r="7" spans="1:12" ht="48" customHeight="1">
      <c r="A7" s="159">
        <v>2</v>
      </c>
      <c r="B7" s="156" t="s">
        <v>231</v>
      </c>
      <c r="C7" s="65" t="s">
        <v>232</v>
      </c>
      <c r="D7" s="42">
        <f>110+150+150</f>
        <v>410</v>
      </c>
      <c r="E7" s="42">
        <v>806</v>
      </c>
      <c r="F7" s="42">
        <f>150+150+150+78+150+150</f>
        <v>828</v>
      </c>
      <c r="G7" s="42">
        <v>150</v>
      </c>
      <c r="H7" s="42"/>
      <c r="I7" s="42"/>
      <c r="J7" s="50">
        <f>SUM(D7:I7)</f>
        <v>2194</v>
      </c>
      <c r="K7" s="162" t="s">
        <v>229</v>
      </c>
      <c r="L7" s="49"/>
    </row>
    <row r="8" spans="1:12" ht="48" customHeight="1">
      <c r="A8" s="160"/>
      <c r="B8" s="157"/>
      <c r="C8" s="65" t="s">
        <v>233</v>
      </c>
      <c r="D8" s="42">
        <v>131</v>
      </c>
      <c r="E8" s="42">
        <v>255</v>
      </c>
      <c r="F8" s="42">
        <f>130+150</f>
        <v>280</v>
      </c>
      <c r="G8" s="42"/>
      <c r="H8" s="42"/>
      <c r="I8" s="42"/>
      <c r="J8" s="50">
        <f>SUM(D8:I8)</f>
        <v>666</v>
      </c>
      <c r="K8" s="163"/>
      <c r="L8" s="49"/>
    </row>
    <row r="9" spans="1:12" ht="19.5" customHeight="1">
      <c r="A9" s="161"/>
      <c r="B9" s="158"/>
      <c r="C9" s="54"/>
      <c r="D9" s="55">
        <f t="shared" ref="D9:J9" si="1">D7+D8</f>
        <v>541</v>
      </c>
      <c r="E9" s="55">
        <f t="shared" si="1"/>
        <v>1061</v>
      </c>
      <c r="F9" s="55">
        <f t="shared" si="1"/>
        <v>1108</v>
      </c>
      <c r="G9" s="55">
        <f t="shared" si="1"/>
        <v>150</v>
      </c>
      <c r="H9" s="55">
        <f t="shared" si="1"/>
        <v>0</v>
      </c>
      <c r="I9" s="55">
        <f t="shared" si="1"/>
        <v>0</v>
      </c>
      <c r="J9" s="55">
        <f t="shared" si="1"/>
        <v>2860</v>
      </c>
      <c r="K9" s="164"/>
      <c r="L9" s="49"/>
    </row>
    <row r="10" spans="1:12" ht="46.5" customHeight="1">
      <c r="A10" s="160">
        <v>3</v>
      </c>
      <c r="B10" s="156" t="s">
        <v>234</v>
      </c>
      <c r="C10" s="65" t="s">
        <v>235</v>
      </c>
      <c r="D10" s="42">
        <f>120+57</f>
        <v>177</v>
      </c>
      <c r="E10" s="42">
        <v>329</v>
      </c>
      <c r="F10" s="42">
        <f>120+120+108</f>
        <v>348</v>
      </c>
      <c r="G10" s="42">
        <f>54+120</f>
        <v>174</v>
      </c>
      <c r="H10" s="42"/>
      <c r="I10" s="42"/>
      <c r="J10" s="50">
        <f>SUM(D10:I10)</f>
        <v>1028</v>
      </c>
      <c r="K10" s="163"/>
      <c r="L10" s="1"/>
    </row>
    <row r="11" spans="1:12" ht="47.25" customHeight="1">
      <c r="A11" s="160"/>
      <c r="B11" s="157"/>
      <c r="C11" s="65" t="s">
        <v>236</v>
      </c>
      <c r="D11" s="42">
        <f>150+102+150</f>
        <v>402</v>
      </c>
      <c r="E11" s="42">
        <v>644</v>
      </c>
      <c r="F11" s="42">
        <f>150+150+51+150+150</f>
        <v>651</v>
      </c>
      <c r="G11" s="42">
        <f>150+114+150</f>
        <v>414</v>
      </c>
      <c r="H11" s="42"/>
      <c r="I11" s="42"/>
      <c r="J11" s="50">
        <f>SUM(D11:I11)</f>
        <v>2111</v>
      </c>
      <c r="K11" s="163"/>
      <c r="L11" s="1"/>
    </row>
    <row r="12" spans="1:12" ht="18" customHeight="1">
      <c r="A12" s="161"/>
      <c r="B12" s="158"/>
      <c r="C12" s="54"/>
      <c r="D12" s="55">
        <f>D10+D11</f>
        <v>579</v>
      </c>
      <c r="E12" s="55">
        <f t="shared" ref="E12" si="2">E10+E11</f>
        <v>973</v>
      </c>
      <c r="F12" s="55">
        <f t="shared" ref="F12" si="3">F10+F11</f>
        <v>999</v>
      </c>
      <c r="G12" s="55">
        <f t="shared" ref="G12" si="4">G10+G11</f>
        <v>588</v>
      </c>
      <c r="H12" s="55">
        <f t="shared" ref="H12" si="5">H10+H11</f>
        <v>0</v>
      </c>
      <c r="I12" s="55">
        <f t="shared" ref="I12" si="6">I10+I11</f>
        <v>0</v>
      </c>
      <c r="J12" s="55">
        <f t="shared" ref="J12" si="7">J10+J11</f>
        <v>3139</v>
      </c>
      <c r="K12" s="164"/>
      <c r="L12" s="1"/>
    </row>
    <row r="13" spans="1:12" ht="53.25" customHeight="1">
      <c r="A13" s="165">
        <v>4</v>
      </c>
      <c r="B13" s="116" t="s">
        <v>237</v>
      </c>
      <c r="C13" s="65" t="s">
        <v>238</v>
      </c>
      <c r="D13" s="42">
        <v>345</v>
      </c>
      <c r="E13" s="42">
        <f>100+100+100+100+100+63+100</f>
        <v>663</v>
      </c>
      <c r="F13" s="42">
        <f>100+100+100+100+100+100+63</f>
        <v>663</v>
      </c>
      <c r="G13" s="42">
        <f>43+100+100+100</f>
        <v>343</v>
      </c>
      <c r="H13" s="42"/>
      <c r="I13" s="42"/>
      <c r="J13" s="50">
        <f>SUM(D13:I13)</f>
        <v>2014</v>
      </c>
      <c r="K13" s="167" t="s">
        <v>229</v>
      </c>
      <c r="L13" s="9"/>
    </row>
    <row r="14" spans="1:12" ht="20.25" customHeight="1">
      <c r="A14" s="166"/>
      <c r="B14" s="120"/>
      <c r="C14" s="54"/>
      <c r="D14" s="55">
        <f>D13</f>
        <v>345</v>
      </c>
      <c r="E14" s="55">
        <f t="shared" ref="E14:J14" si="8">E13</f>
        <v>663</v>
      </c>
      <c r="F14" s="55">
        <f t="shared" si="8"/>
        <v>663</v>
      </c>
      <c r="G14" s="55">
        <f t="shared" si="8"/>
        <v>343</v>
      </c>
      <c r="H14" s="55">
        <f t="shared" si="8"/>
        <v>0</v>
      </c>
      <c r="I14" s="55">
        <f t="shared" si="8"/>
        <v>0</v>
      </c>
      <c r="J14" s="55">
        <f t="shared" si="8"/>
        <v>2014</v>
      </c>
      <c r="K14" s="168"/>
      <c r="L14" s="9"/>
    </row>
    <row r="15" spans="1:12" ht="49.5" customHeight="1">
      <c r="A15" s="159">
        <v>5</v>
      </c>
      <c r="B15" s="116" t="s">
        <v>239</v>
      </c>
      <c r="C15" s="65" t="s">
        <v>240</v>
      </c>
      <c r="D15" s="42">
        <f>130+170</f>
        <v>300</v>
      </c>
      <c r="E15" s="42">
        <f>130+130+130+130+22</f>
        <v>542</v>
      </c>
      <c r="F15" s="42">
        <f>130+130+130+130+43</f>
        <v>563</v>
      </c>
      <c r="G15" s="42">
        <f>130+130+20</f>
        <v>280</v>
      </c>
      <c r="H15" s="42"/>
      <c r="I15" s="42"/>
      <c r="J15" s="50">
        <f>SUM(D15:I15)</f>
        <v>1685</v>
      </c>
      <c r="K15" s="162" t="s">
        <v>229</v>
      </c>
      <c r="L15" s="1"/>
    </row>
    <row r="16" spans="1:12" ht="24.75" customHeight="1">
      <c r="A16" s="161"/>
      <c r="B16" s="120"/>
      <c r="C16" s="54"/>
      <c r="D16" s="55">
        <f>D15</f>
        <v>300</v>
      </c>
      <c r="E16" s="55">
        <f t="shared" ref="E16" si="9">E15</f>
        <v>542</v>
      </c>
      <c r="F16" s="55">
        <f t="shared" ref="F16" si="10">F15</f>
        <v>563</v>
      </c>
      <c r="G16" s="55">
        <f t="shared" ref="G16" si="11">G15</f>
        <v>280</v>
      </c>
      <c r="H16" s="55">
        <f t="shared" ref="H16" si="12">H15</f>
        <v>0</v>
      </c>
      <c r="I16" s="55">
        <f t="shared" ref="I16" si="13">I15</f>
        <v>0</v>
      </c>
      <c r="J16" s="55">
        <f t="shared" ref="J16" si="14">J15</f>
        <v>1685</v>
      </c>
      <c r="K16" s="164"/>
      <c r="L16" s="49"/>
    </row>
    <row r="17" spans="1:12" ht="57" customHeight="1">
      <c r="A17" s="159">
        <v>6</v>
      </c>
      <c r="B17" s="116" t="s">
        <v>241</v>
      </c>
      <c r="C17" s="65" t="s">
        <v>242</v>
      </c>
      <c r="D17" s="42">
        <f>4+120+120</f>
        <v>244</v>
      </c>
      <c r="E17" s="42">
        <v>465</v>
      </c>
      <c r="F17" s="42">
        <f>41+120+120+120+120+120</f>
        <v>641</v>
      </c>
      <c r="G17" s="42">
        <f>13+120</f>
        <v>133</v>
      </c>
      <c r="H17" s="42"/>
      <c r="I17" s="42"/>
      <c r="J17" s="50">
        <f>SUM(D17:I17)</f>
        <v>1483</v>
      </c>
      <c r="K17" s="162" t="s">
        <v>229</v>
      </c>
      <c r="L17" s="1"/>
    </row>
    <row r="18" spans="1:12" ht="27" customHeight="1">
      <c r="A18" s="161"/>
      <c r="B18" s="117"/>
      <c r="C18" s="54"/>
      <c r="D18" s="55">
        <f>D17</f>
        <v>244</v>
      </c>
      <c r="E18" s="55">
        <f t="shared" ref="E18" si="15">E17</f>
        <v>465</v>
      </c>
      <c r="F18" s="55">
        <f t="shared" ref="F18" si="16">F17</f>
        <v>641</v>
      </c>
      <c r="G18" s="55">
        <f t="shared" ref="G18" si="17">G17</f>
        <v>133</v>
      </c>
      <c r="H18" s="55">
        <f t="shared" ref="H18" si="18">H17</f>
        <v>0</v>
      </c>
      <c r="I18" s="55">
        <f t="shared" ref="I18" si="19">I17</f>
        <v>0</v>
      </c>
      <c r="J18" s="55">
        <f t="shared" ref="J18" si="20">J17</f>
        <v>1483</v>
      </c>
      <c r="K18" s="163"/>
      <c r="L18" s="1"/>
    </row>
    <row r="19" spans="1:12" ht="42.75" customHeight="1">
      <c r="A19" s="159">
        <v>7</v>
      </c>
      <c r="B19" s="116" t="s">
        <v>243</v>
      </c>
      <c r="C19" s="65" t="s">
        <v>244</v>
      </c>
      <c r="D19" s="42">
        <f>150+96</f>
        <v>246</v>
      </c>
      <c r="E19" s="42">
        <v>429</v>
      </c>
      <c r="F19" s="42">
        <f>150+150+12</f>
        <v>312</v>
      </c>
      <c r="G19" s="42">
        <f>70+150+150</f>
        <v>370</v>
      </c>
      <c r="H19" s="42"/>
      <c r="I19" s="42"/>
      <c r="J19" s="50">
        <f>SUM(D19:I19)</f>
        <v>1357</v>
      </c>
      <c r="K19" s="162" t="s">
        <v>229</v>
      </c>
      <c r="L19" s="1"/>
    </row>
    <row r="20" spans="1:12" ht="42.75" customHeight="1">
      <c r="A20" s="160"/>
      <c r="B20" s="117"/>
      <c r="C20" s="65" t="s">
        <v>245</v>
      </c>
      <c r="D20" s="42">
        <f>150+84+150</f>
        <v>384</v>
      </c>
      <c r="E20" s="42">
        <v>365</v>
      </c>
      <c r="F20" s="42">
        <f>150+150+31+150</f>
        <v>481</v>
      </c>
      <c r="G20" s="42">
        <f>150+89</f>
        <v>239</v>
      </c>
      <c r="H20" s="42"/>
      <c r="I20" s="42"/>
      <c r="J20" s="50">
        <f>SUM(D20:I20)</f>
        <v>1469</v>
      </c>
      <c r="K20" s="163"/>
      <c r="L20" s="1"/>
    </row>
    <row r="21" spans="1:12" ht="21.75" customHeight="1">
      <c r="A21" s="45"/>
      <c r="B21" s="44"/>
      <c r="C21" s="54"/>
      <c r="D21" s="55">
        <f t="shared" ref="D21:J21" si="21">D19+D20</f>
        <v>630</v>
      </c>
      <c r="E21" s="55">
        <f t="shared" si="21"/>
        <v>794</v>
      </c>
      <c r="F21" s="55">
        <f t="shared" si="21"/>
        <v>793</v>
      </c>
      <c r="G21" s="55">
        <f t="shared" si="21"/>
        <v>609</v>
      </c>
      <c r="H21" s="55">
        <f t="shared" si="21"/>
        <v>0</v>
      </c>
      <c r="I21" s="55">
        <f t="shared" si="21"/>
        <v>0</v>
      </c>
      <c r="J21" s="55">
        <f t="shared" si="21"/>
        <v>2826</v>
      </c>
      <c r="K21" s="48"/>
      <c r="L21" s="1"/>
    </row>
    <row r="22" spans="1:12" ht="54" customHeight="1">
      <c r="A22" s="165">
        <v>8</v>
      </c>
      <c r="B22" s="116" t="s">
        <v>246</v>
      </c>
      <c r="C22" s="65" t="s">
        <v>247</v>
      </c>
      <c r="D22" s="42">
        <v>136</v>
      </c>
      <c r="E22" s="42">
        <f>21+150+150+150</f>
        <v>471</v>
      </c>
      <c r="F22" s="42">
        <f>32+150+150</f>
        <v>332</v>
      </c>
      <c r="G22" s="42">
        <f>30+150+180</f>
        <v>360</v>
      </c>
      <c r="H22" s="42"/>
      <c r="I22" s="42"/>
      <c r="J22" s="50">
        <f>SUM(D22:I22)</f>
        <v>1299</v>
      </c>
      <c r="K22" s="43" t="s">
        <v>229</v>
      </c>
      <c r="L22" s="1"/>
    </row>
    <row r="23" spans="1:12" ht="24" customHeight="1">
      <c r="A23" s="166"/>
      <c r="B23" s="120"/>
      <c r="C23" s="54"/>
      <c r="D23" s="55">
        <f>D22</f>
        <v>136</v>
      </c>
      <c r="E23" s="55">
        <f t="shared" ref="E23:J23" si="22">E22</f>
        <v>471</v>
      </c>
      <c r="F23" s="55">
        <f t="shared" si="22"/>
        <v>332</v>
      </c>
      <c r="G23" s="55">
        <f t="shared" si="22"/>
        <v>360</v>
      </c>
      <c r="H23" s="55">
        <f t="shared" si="22"/>
        <v>0</v>
      </c>
      <c r="I23" s="55">
        <f t="shared" si="22"/>
        <v>0</v>
      </c>
      <c r="J23" s="55">
        <f t="shared" si="22"/>
        <v>1299</v>
      </c>
      <c r="K23" s="43"/>
      <c r="L23" s="1"/>
    </row>
    <row r="24" spans="1:12" ht="45" customHeight="1">
      <c r="A24" s="159">
        <v>9</v>
      </c>
      <c r="B24" s="116" t="s">
        <v>115</v>
      </c>
      <c r="C24" s="65" t="s">
        <v>248</v>
      </c>
      <c r="D24" s="42">
        <v>57</v>
      </c>
      <c r="E24" s="42">
        <v>109</v>
      </c>
      <c r="F24" s="42">
        <v>114</v>
      </c>
      <c r="G24" s="42">
        <v>56</v>
      </c>
      <c r="H24" s="42"/>
      <c r="I24" s="42"/>
      <c r="J24" s="50">
        <f>SUM(D24:G24)</f>
        <v>336</v>
      </c>
      <c r="K24" s="43" t="s">
        <v>229</v>
      </c>
      <c r="L24" s="1"/>
    </row>
    <row r="25" spans="1:12" ht="27" customHeight="1">
      <c r="A25" s="161"/>
      <c r="B25" s="120"/>
      <c r="C25" s="54"/>
      <c r="D25" s="55">
        <f>D24</f>
        <v>57</v>
      </c>
      <c r="E25" s="55">
        <f t="shared" ref="E25" si="23">E24</f>
        <v>109</v>
      </c>
      <c r="F25" s="55">
        <f t="shared" ref="F25" si="24">F24</f>
        <v>114</v>
      </c>
      <c r="G25" s="55">
        <f t="shared" ref="G25" si="25">G24</f>
        <v>56</v>
      </c>
      <c r="H25" s="55">
        <f t="shared" ref="H25" si="26">H24</f>
        <v>0</v>
      </c>
      <c r="I25" s="55">
        <f t="shared" ref="I25" si="27">I24</f>
        <v>0</v>
      </c>
      <c r="J25" s="55">
        <f>J24</f>
        <v>336</v>
      </c>
      <c r="K25" s="43"/>
      <c r="L25" s="1"/>
    </row>
    <row r="26" spans="1:12" ht="57" customHeight="1">
      <c r="A26" s="159">
        <v>10</v>
      </c>
      <c r="B26" s="116" t="s">
        <v>249</v>
      </c>
      <c r="C26" s="65" t="s">
        <v>250</v>
      </c>
      <c r="D26" s="42">
        <v>92</v>
      </c>
      <c r="E26" s="42">
        <v>280</v>
      </c>
      <c r="F26" s="42">
        <f>94+200</f>
        <v>294</v>
      </c>
      <c r="G26" s="42">
        <v>99</v>
      </c>
      <c r="H26" s="42"/>
      <c r="I26" s="42"/>
      <c r="J26" s="50">
        <f>SUM(D26:I26)</f>
        <v>765</v>
      </c>
      <c r="K26" s="43" t="s">
        <v>229</v>
      </c>
      <c r="L26" s="9"/>
    </row>
    <row r="27" spans="1:12" ht="57" customHeight="1">
      <c r="A27" s="160"/>
      <c r="B27" s="117"/>
      <c r="C27" s="65" t="s">
        <v>251</v>
      </c>
      <c r="D27" s="42">
        <f>150+99</f>
        <v>249</v>
      </c>
      <c r="E27" s="42">
        <v>337</v>
      </c>
      <c r="F27" s="42">
        <f>150+54+150</f>
        <v>354</v>
      </c>
      <c r="G27" s="42">
        <f>150+101</f>
        <v>251</v>
      </c>
      <c r="H27" s="42"/>
      <c r="I27" s="42"/>
      <c r="J27" s="50">
        <f>SUM(D27:I27)</f>
        <v>1191</v>
      </c>
      <c r="K27" s="43"/>
      <c r="L27" s="9"/>
    </row>
    <row r="28" spans="1:12" ht="57" customHeight="1">
      <c r="A28" s="160"/>
      <c r="B28" s="117"/>
      <c r="C28" s="65" t="s">
        <v>252</v>
      </c>
      <c r="D28" s="42">
        <f>180+180+180+168+180</f>
        <v>888</v>
      </c>
      <c r="E28" s="42">
        <v>1816</v>
      </c>
      <c r="F28" s="42">
        <f>180+180+180+180+172</f>
        <v>892</v>
      </c>
      <c r="G28" s="42">
        <f>180+152+180+180</f>
        <v>692</v>
      </c>
      <c r="H28" s="42"/>
      <c r="I28" s="42"/>
      <c r="J28" s="50">
        <f>SUM(D28:I28)</f>
        <v>4288</v>
      </c>
      <c r="K28" s="43"/>
      <c r="L28" s="9"/>
    </row>
    <row r="29" spans="1:12" ht="27.75" customHeight="1">
      <c r="A29" s="161"/>
      <c r="B29" s="120"/>
      <c r="C29" s="54"/>
      <c r="D29" s="55">
        <f t="shared" ref="D29:J29" si="28">D26+D27+D28</f>
        <v>1229</v>
      </c>
      <c r="E29" s="55">
        <f t="shared" si="28"/>
        <v>2433</v>
      </c>
      <c r="F29" s="55">
        <f t="shared" si="28"/>
        <v>1540</v>
      </c>
      <c r="G29" s="55">
        <f t="shared" si="28"/>
        <v>1042</v>
      </c>
      <c r="H29" s="55">
        <f t="shared" si="28"/>
        <v>0</v>
      </c>
      <c r="I29" s="55">
        <f t="shared" si="28"/>
        <v>0</v>
      </c>
      <c r="J29" s="55">
        <f t="shared" si="28"/>
        <v>6244</v>
      </c>
      <c r="K29" s="43"/>
      <c r="L29" s="9"/>
    </row>
    <row r="30" spans="1:12" ht="55.5" customHeight="1">
      <c r="A30" s="165">
        <v>11</v>
      </c>
      <c r="B30" s="116" t="s">
        <v>253</v>
      </c>
      <c r="C30" s="64" t="s">
        <v>254</v>
      </c>
      <c r="D30" s="42">
        <f>72+150+150+128+80+80+80+70+80+79</f>
        <v>969</v>
      </c>
      <c r="E30" s="42">
        <v>1079</v>
      </c>
      <c r="F30" s="42">
        <f>80+80+59+80+80+80+80+80+80+98+150</f>
        <v>947</v>
      </c>
      <c r="G30" s="42">
        <f>80+70+80+80+80+80+150</f>
        <v>620</v>
      </c>
      <c r="H30" s="42"/>
      <c r="I30" s="42"/>
      <c r="J30" s="50">
        <f>SUM(D30:I30)</f>
        <v>3615</v>
      </c>
      <c r="K30" s="43" t="s">
        <v>229</v>
      </c>
      <c r="L30" s="9"/>
    </row>
    <row r="31" spans="1:12" ht="23.25" customHeight="1">
      <c r="A31" s="166"/>
      <c r="B31" s="120"/>
      <c r="C31" s="54"/>
      <c r="D31" s="55">
        <f>D30</f>
        <v>969</v>
      </c>
      <c r="E31" s="55">
        <f t="shared" ref="E31" si="29">E30</f>
        <v>1079</v>
      </c>
      <c r="F31" s="55">
        <f t="shared" ref="F31" si="30">F30</f>
        <v>947</v>
      </c>
      <c r="G31" s="55">
        <f t="shared" ref="G31" si="31">G30</f>
        <v>620</v>
      </c>
      <c r="H31" s="55">
        <f t="shared" ref="H31" si="32">H30</f>
        <v>0</v>
      </c>
      <c r="I31" s="55">
        <f t="shared" ref="I31" si="33">I30</f>
        <v>0</v>
      </c>
      <c r="J31" s="55">
        <f>J30</f>
        <v>3615</v>
      </c>
      <c r="K31" s="43"/>
      <c r="L31" s="9"/>
    </row>
    <row r="32" spans="1:12" ht="55.5" customHeight="1">
      <c r="A32" s="159">
        <v>12</v>
      </c>
      <c r="B32" s="116" t="s">
        <v>255</v>
      </c>
      <c r="C32" s="64" t="s">
        <v>256</v>
      </c>
      <c r="D32" s="42">
        <f>80+80+80+70+80</f>
        <v>390</v>
      </c>
      <c r="E32" s="42">
        <v>793</v>
      </c>
      <c r="F32" s="42">
        <f>80+80+59+80+80+80+80+80+80+80+80</f>
        <v>859</v>
      </c>
      <c r="G32" s="42">
        <f>80+70+80+80+80+80+150</f>
        <v>620</v>
      </c>
      <c r="H32" s="42"/>
      <c r="I32" s="42"/>
      <c r="J32" s="50">
        <f>SUM(D32:I32)</f>
        <v>2662</v>
      </c>
      <c r="K32" s="43" t="s">
        <v>229</v>
      </c>
      <c r="L32" s="9"/>
    </row>
    <row r="33" spans="1:12" ht="22.5" customHeight="1">
      <c r="A33" s="161"/>
      <c r="B33" s="120"/>
      <c r="C33" s="54"/>
      <c r="D33" s="55">
        <f>D32</f>
        <v>390</v>
      </c>
      <c r="E33" s="55">
        <f t="shared" ref="E33" si="34">E32</f>
        <v>793</v>
      </c>
      <c r="F33" s="55">
        <f t="shared" ref="F33" si="35">F32</f>
        <v>859</v>
      </c>
      <c r="G33" s="55">
        <f t="shared" ref="G33" si="36">G32</f>
        <v>620</v>
      </c>
      <c r="H33" s="55">
        <f t="shared" ref="H33" si="37">H32</f>
        <v>0</v>
      </c>
      <c r="I33" s="55">
        <f t="shared" ref="I33" si="38">I32</f>
        <v>0</v>
      </c>
      <c r="J33" s="55">
        <f>J32</f>
        <v>2662</v>
      </c>
      <c r="K33" s="43"/>
      <c r="L33" s="9"/>
    </row>
    <row r="34" spans="1:12" ht="55.5" customHeight="1">
      <c r="A34" s="159">
        <v>13</v>
      </c>
      <c r="B34" s="40" t="s">
        <v>257</v>
      </c>
      <c r="C34" s="64" t="s">
        <v>258</v>
      </c>
      <c r="D34" s="42">
        <f>130+130+130+36</f>
        <v>426</v>
      </c>
      <c r="E34" s="42">
        <v>698</v>
      </c>
      <c r="F34" s="42">
        <f>130+130+130+130+56+130+130</f>
        <v>836</v>
      </c>
      <c r="G34" s="42">
        <f>130+130+20+130</f>
        <v>410</v>
      </c>
      <c r="H34" s="42"/>
      <c r="I34" s="42"/>
      <c r="J34" s="50">
        <f>SUM(D34:I34)</f>
        <v>2370</v>
      </c>
      <c r="K34" s="43" t="s">
        <v>229</v>
      </c>
      <c r="L34" s="1"/>
    </row>
    <row r="35" spans="1:12" ht="22.5" customHeight="1">
      <c r="A35" s="161"/>
      <c r="B35" s="41"/>
      <c r="C35" s="54"/>
      <c r="D35" s="55">
        <f>D34</f>
        <v>426</v>
      </c>
      <c r="E35" s="55">
        <f t="shared" ref="E35" si="39">E34</f>
        <v>698</v>
      </c>
      <c r="F35" s="55">
        <f t="shared" ref="F35" si="40">F34</f>
        <v>836</v>
      </c>
      <c r="G35" s="55">
        <f t="shared" ref="G35" si="41">G34</f>
        <v>410</v>
      </c>
      <c r="H35" s="55">
        <f t="shared" ref="H35" si="42">H34</f>
        <v>0</v>
      </c>
      <c r="I35" s="55">
        <f t="shared" ref="I35" si="43">I34</f>
        <v>0</v>
      </c>
      <c r="J35" s="55">
        <f>J34</f>
        <v>2370</v>
      </c>
      <c r="K35" s="43"/>
      <c r="L35" s="1"/>
    </row>
    <row r="36" spans="1:12" ht="55.5" customHeight="1">
      <c r="A36" s="159">
        <v>14</v>
      </c>
      <c r="B36" s="40" t="s">
        <v>259</v>
      </c>
      <c r="C36" s="64" t="s">
        <v>260</v>
      </c>
      <c r="D36" s="42">
        <v>140</v>
      </c>
      <c r="E36" s="42">
        <v>415</v>
      </c>
      <c r="F36" s="42">
        <v>71</v>
      </c>
      <c r="G36" s="42">
        <f>60+140</f>
        <v>200</v>
      </c>
      <c r="H36" s="42"/>
      <c r="I36" s="42"/>
      <c r="J36" s="50"/>
      <c r="K36" s="43" t="s">
        <v>229</v>
      </c>
      <c r="L36" s="6"/>
    </row>
    <row r="37" spans="1:12" ht="22.5" customHeight="1">
      <c r="A37" s="161"/>
      <c r="B37" s="41"/>
      <c r="C37" s="54"/>
      <c r="D37" s="55">
        <f>D36</f>
        <v>140</v>
      </c>
      <c r="E37" s="55">
        <f t="shared" ref="E37" si="44">E36</f>
        <v>415</v>
      </c>
      <c r="F37" s="55">
        <f t="shared" ref="F37" si="45">F36</f>
        <v>71</v>
      </c>
      <c r="G37" s="55">
        <f t="shared" ref="G37" si="46">G36</f>
        <v>200</v>
      </c>
      <c r="H37" s="55">
        <f t="shared" ref="H37" si="47">H36</f>
        <v>0</v>
      </c>
      <c r="I37" s="55">
        <f t="shared" ref="I37" si="48">I36</f>
        <v>0</v>
      </c>
      <c r="J37" s="55">
        <f>J36</f>
        <v>0</v>
      </c>
      <c r="K37" s="43"/>
      <c r="L37" s="6"/>
    </row>
    <row r="38" spans="1:12" ht="55.5" customHeight="1">
      <c r="A38" s="159">
        <v>15</v>
      </c>
      <c r="B38" s="40" t="s">
        <v>261</v>
      </c>
      <c r="C38" s="64" t="s">
        <v>262</v>
      </c>
      <c r="D38" s="42">
        <f>70+70+60</f>
        <v>200</v>
      </c>
      <c r="E38" s="42">
        <v>145</v>
      </c>
      <c r="F38" s="42">
        <f>70+51</f>
        <v>121</v>
      </c>
      <c r="G38" s="42"/>
      <c r="H38" s="42"/>
      <c r="I38" s="42"/>
      <c r="J38" s="50">
        <f>SUM(D38:I38)</f>
        <v>466</v>
      </c>
      <c r="K38" s="43"/>
      <c r="L38" s="1"/>
    </row>
    <row r="39" spans="1:12" ht="22.5" customHeight="1">
      <c r="A39" s="161"/>
      <c r="B39" s="41"/>
      <c r="C39" s="68"/>
      <c r="D39" s="55">
        <f>D38</f>
        <v>200</v>
      </c>
      <c r="E39" s="55">
        <f t="shared" ref="E39" si="49">E38</f>
        <v>145</v>
      </c>
      <c r="F39" s="55">
        <f t="shared" ref="F39" si="50">F38</f>
        <v>121</v>
      </c>
      <c r="G39" s="55">
        <f t="shared" ref="G39" si="51">G38</f>
        <v>0</v>
      </c>
      <c r="H39" s="55">
        <f t="shared" ref="H39" si="52">H38</f>
        <v>0</v>
      </c>
      <c r="I39" s="55">
        <f t="shared" ref="I39" si="53">I38</f>
        <v>0</v>
      </c>
      <c r="J39" s="55">
        <f>J38</f>
        <v>466</v>
      </c>
      <c r="K39" s="43"/>
      <c r="L39" s="1"/>
    </row>
    <row r="40" spans="1:12" ht="55.5" customHeight="1">
      <c r="A40" s="169">
        <v>16</v>
      </c>
      <c r="B40" s="171" t="s">
        <v>263</v>
      </c>
      <c r="C40" s="64" t="s">
        <v>264</v>
      </c>
      <c r="D40" s="42">
        <f>80+41+80</f>
        <v>201</v>
      </c>
      <c r="E40" s="42">
        <v>1175</v>
      </c>
      <c r="F40" s="42">
        <f>21</f>
        <v>21</v>
      </c>
      <c r="G40" s="42"/>
      <c r="H40" s="42"/>
      <c r="I40" s="42"/>
      <c r="J40" s="50">
        <f>SUM(D40:I40)</f>
        <v>1397</v>
      </c>
      <c r="K40" s="43"/>
      <c r="L40" s="1"/>
    </row>
    <row r="41" spans="1:12" ht="22.5" customHeight="1">
      <c r="A41" s="170"/>
      <c r="B41" s="171"/>
      <c r="C41" s="54"/>
      <c r="D41" s="55">
        <f>D40</f>
        <v>201</v>
      </c>
      <c r="E41" s="55">
        <f t="shared" ref="E41" si="54">E40</f>
        <v>1175</v>
      </c>
      <c r="F41" s="55">
        <f t="shared" ref="F41" si="55">F40</f>
        <v>21</v>
      </c>
      <c r="G41" s="55">
        <f t="shared" ref="G41" si="56">G40</f>
        <v>0</v>
      </c>
      <c r="H41" s="55">
        <f t="shared" ref="H41" si="57">H40</f>
        <v>0</v>
      </c>
      <c r="I41" s="55">
        <f t="shared" ref="I41" si="58">I40</f>
        <v>0</v>
      </c>
      <c r="J41" s="55">
        <f>J40</f>
        <v>1397</v>
      </c>
      <c r="K41" s="51"/>
      <c r="L41" s="52"/>
    </row>
    <row r="42" spans="1:12" ht="15.75">
      <c r="A42" s="152"/>
      <c r="B42" s="153"/>
      <c r="C42" s="153"/>
      <c r="D42" s="153"/>
      <c r="E42" s="153"/>
      <c r="F42" s="153"/>
      <c r="G42" s="153"/>
      <c r="H42" s="153"/>
      <c r="I42" s="153"/>
      <c r="J42" s="153"/>
      <c r="K42" s="153"/>
      <c r="L42" s="154"/>
    </row>
    <row r="43" spans="1:12" ht="15.75">
      <c r="A43" s="155" t="s">
        <v>202</v>
      </c>
      <c r="B43" s="155"/>
      <c r="C43" s="155"/>
      <c r="D43" s="8">
        <f>D41+D39+D37+D35+D33+D31+D29+D25+D23+D21+D18+D16+D14+D12+D6+D9</f>
        <v>6576</v>
      </c>
      <c r="E43" s="8">
        <f t="shared" ref="E43:J43" si="59">E41+E39+E37+E35+E33+E31+E29+E25+E23+E21+E18+E16+E14+E12+E6+E9</f>
        <v>12207</v>
      </c>
      <c r="F43" s="8">
        <f t="shared" si="59"/>
        <v>10022</v>
      </c>
      <c r="G43" s="8">
        <f t="shared" si="59"/>
        <v>5612</v>
      </c>
      <c r="H43" s="8">
        <f t="shared" si="59"/>
        <v>0</v>
      </c>
      <c r="I43" s="8">
        <f t="shared" si="59"/>
        <v>0</v>
      </c>
      <c r="J43" s="8">
        <f t="shared" si="59"/>
        <v>33591</v>
      </c>
      <c r="K43" s="2"/>
      <c r="L43" s="2"/>
    </row>
  </sheetData>
  <mergeCells count="39">
    <mergeCell ref="B4:B6"/>
    <mergeCell ref="A4:A6"/>
    <mergeCell ref="B10:B12"/>
    <mergeCell ref="A17:A18"/>
    <mergeCell ref="B24:B25"/>
    <mergeCell ref="A24:A25"/>
    <mergeCell ref="A22:A23"/>
    <mergeCell ref="B22:B23"/>
    <mergeCell ref="A36:A37"/>
    <mergeCell ref="A38:A39"/>
    <mergeCell ref="A40:A41"/>
    <mergeCell ref="B40:B41"/>
    <mergeCell ref="A30:A31"/>
    <mergeCell ref="B30:B31"/>
    <mergeCell ref="A32:A33"/>
    <mergeCell ref="B32:B33"/>
    <mergeCell ref="A34:A35"/>
    <mergeCell ref="K15:K16"/>
    <mergeCell ref="B17:B18"/>
    <mergeCell ref="K17:K18"/>
    <mergeCell ref="A19:A20"/>
    <mergeCell ref="B19:B20"/>
    <mergeCell ref="K19:K20"/>
    <mergeCell ref="A1:L1"/>
    <mergeCell ref="A42:L42"/>
    <mergeCell ref="A43:C43"/>
    <mergeCell ref="B7:B9"/>
    <mergeCell ref="A7:A9"/>
    <mergeCell ref="K4:K5"/>
    <mergeCell ref="K7:K9"/>
    <mergeCell ref="A10:A12"/>
    <mergeCell ref="K10:K12"/>
    <mergeCell ref="A13:A14"/>
    <mergeCell ref="B13:B14"/>
    <mergeCell ref="B15:B16"/>
    <mergeCell ref="A15:A16"/>
    <mergeCell ref="B26:B29"/>
    <mergeCell ref="A26:A29"/>
    <mergeCell ref="K13:K14"/>
  </mergeCells>
  <phoneticPr fontId="10" type="noConversion"/>
  <pageMargins left="0.7" right="0.7" top="0.75" bottom="0.75" header="0.3" footer="0.3"/>
  <pageSetup paperSize="9" scale="58" fitToHeight="4" orientation="portrait" horizontalDpi="4294967295" verticalDpi="4294967295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STOCK Ladies</vt:lpstr>
      <vt:lpstr>GOOD GUYS </vt:lpstr>
      <vt:lpstr>GG</vt:lpstr>
      <vt:lpstr>GOLDEN 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office</cp:lastModifiedBy>
  <cp:lastPrinted>2018-05-15T10:13:09Z</cp:lastPrinted>
  <dcterms:created xsi:type="dcterms:W3CDTF">2016-12-21T08:38:59Z</dcterms:created>
  <dcterms:modified xsi:type="dcterms:W3CDTF">2018-10-06T08:19:11Z</dcterms:modified>
</cp:coreProperties>
</file>